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מוטי\Desktop\"/>
    </mc:Choice>
  </mc:AlternateContent>
  <bookViews>
    <workbookView xWindow="0" yWindow="0" windowWidth="28800" windowHeight="12480" tabRatio="336" activeTab="1"/>
  </bookViews>
  <sheets>
    <sheet name="הגדרות דוח מקו''ש -מעודכן" sheetId="9" r:id="rId1"/>
    <sheet name="דוח מקו''ש - מעודכן (מוגן)" sheetId="11" r:id="rId2"/>
    <sheet name="גיליון1" sheetId="12" r:id="rId3"/>
  </sheets>
  <definedNames>
    <definedName name="_xlnm._FilterDatabase" localSheetId="2" hidden="1">גיליון1!$A$2:$D$1015</definedName>
    <definedName name="_xlnm.Print_Area" localSheetId="1">'דוח מקו''''ש - מעודכן (מוגן)'!$A$2:$N$39,'דוח מקו''''ש - מעודכן (מוגן)'!$A$41:$N$65,'דוח מקו''''ש - מעודכן (מוגן)'!$A$67:$N$74</definedName>
    <definedName name="_xlnm.Print_Titles" localSheetId="1">'דוח מקו''''ש - מעודכן (מוגן)'!$2:$14</definedName>
    <definedName name="חחחח">גיליון1!$B$3:$B$6</definedName>
    <definedName name="ךךך">גיליון1!$C$3:$C$5</definedName>
    <definedName name="מספר_עמותה">גיליון1!$B$3:$B$975</definedName>
    <definedName name="שם_עמותה">גיליון1!$C$3:$C$975</definedName>
    <definedName name="תמיכה_2019">גיליון1!$D$3:$D$975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9" i="12" l="1"/>
  <c r="D140" i="12"/>
  <c r="D565" i="12"/>
  <c r="D322" i="12"/>
  <c r="D954" i="12"/>
  <c r="D596" i="12"/>
  <c r="D564" i="12"/>
  <c r="D568" i="12"/>
  <c r="D870" i="12" l="1"/>
  <c r="D842" i="12"/>
  <c r="D722" i="12"/>
  <c r="D503" i="12"/>
  <c r="D466" i="12"/>
  <c r="D409" i="12"/>
  <c r="D343" i="12"/>
  <c r="D340" i="12"/>
  <c r="D330" i="12"/>
  <c r="D319" i="12"/>
  <c r="D275" i="12"/>
  <c r="D267" i="12"/>
  <c r="D250" i="12"/>
  <c r="D195" i="12"/>
  <c r="D180" i="12"/>
  <c r="D172" i="12"/>
  <c r="D168" i="12"/>
  <c r="D167" i="12"/>
  <c r="D156" i="12"/>
  <c r="D137" i="12"/>
  <c r="D132" i="12"/>
  <c r="D88" i="12"/>
  <c r="D83" i="12"/>
  <c r="D81" i="12"/>
  <c r="D65" i="12"/>
  <c r="D52" i="12"/>
  <c r="D38" i="12"/>
  <c r="D9" i="12"/>
  <c r="D962" i="12" l="1"/>
  <c r="D875" i="12"/>
  <c r="D770" i="12"/>
  <c r="D751" i="12"/>
  <c r="D717" i="12"/>
  <c r="D526" i="12"/>
  <c r="D512" i="12"/>
  <c r="D502" i="12"/>
  <c r="D499" i="12"/>
  <c r="D405" i="12"/>
  <c r="D350" i="12"/>
  <c r="D329" i="12"/>
  <c r="D263" i="12"/>
  <c r="D255" i="12"/>
  <c r="D234" i="12"/>
  <c r="D91" i="12"/>
  <c r="D18" i="12"/>
  <c r="N72" i="11"/>
  <c r="N64" i="11"/>
  <c r="N63" i="11"/>
  <c r="N58" i="11"/>
  <c r="N57" i="11"/>
  <c r="N52" i="11"/>
  <c r="N44" i="11"/>
  <c r="N43" i="11"/>
  <c r="N37" i="11"/>
  <c r="N36" i="11"/>
  <c r="N33" i="11"/>
  <c r="N32" i="11"/>
  <c r="N31" i="11"/>
  <c r="N30" i="11"/>
  <c r="N29" i="11"/>
  <c r="N25" i="11"/>
  <c r="N24" i="11"/>
  <c r="N23" i="11"/>
  <c r="C22" i="11"/>
  <c r="N22" i="11" s="1"/>
  <c r="C17" i="11"/>
  <c r="A9" i="11"/>
  <c r="A6" i="11"/>
  <c r="H59" i="11"/>
  <c r="D38" i="11"/>
  <c r="D50" i="11"/>
  <c r="M34" i="11"/>
  <c r="M27" i="11"/>
  <c r="G27" i="11"/>
  <c r="E34" i="11"/>
  <c r="J34" i="11"/>
  <c r="L34" i="11"/>
  <c r="N34" i="11"/>
  <c r="H27" i="11"/>
  <c r="F38" i="11"/>
  <c r="D53" i="11"/>
  <c r="H50" i="11"/>
  <c r="J73" i="11"/>
  <c r="L53" i="11"/>
  <c r="D34" i="11"/>
  <c r="K27" i="11"/>
  <c r="C50" i="11"/>
  <c r="L59" i="11"/>
  <c r="D73" i="11"/>
  <c r="E53" i="11"/>
  <c r="M50" i="11"/>
  <c r="I59" i="11"/>
  <c r="M73" i="11"/>
  <c r="G50" i="11"/>
  <c r="I53" i="11"/>
  <c r="M38" i="11"/>
  <c r="L73" i="11"/>
  <c r="N38" i="11"/>
  <c r="N53" i="11"/>
  <c r="C27" i="11"/>
  <c r="F53" i="11"/>
  <c r="J53" i="11"/>
  <c r="J27" i="11"/>
  <c r="K38" i="11"/>
  <c r="K34" i="11"/>
  <c r="L38" i="11"/>
  <c r="M59" i="11"/>
  <c r="E59" i="11"/>
  <c r="G34" i="11"/>
  <c r="G53" i="11"/>
  <c r="F50" i="11"/>
  <c r="E50" i="11"/>
  <c r="H73" i="11"/>
  <c r="J50" i="11"/>
  <c r="I73" i="11"/>
  <c r="D27" i="11"/>
  <c r="M53" i="11"/>
  <c r="D59" i="11"/>
  <c r="K73" i="11"/>
  <c r="N73" i="11"/>
  <c r="K50" i="11"/>
  <c r="I34" i="11"/>
  <c r="F34" i="11"/>
  <c r="C38" i="11"/>
  <c r="N59" i="11"/>
  <c r="J59" i="11"/>
  <c r="E73" i="11"/>
  <c r="K59" i="11"/>
  <c r="I38" i="11"/>
  <c r="L50" i="11"/>
  <c r="C73" i="11"/>
  <c r="H53" i="11"/>
  <c r="E38" i="11"/>
  <c r="C59" i="11"/>
  <c r="F59" i="11"/>
  <c r="F73" i="11"/>
  <c r="N27" i="11"/>
  <c r="C34" i="11"/>
  <c r="L27" i="11"/>
  <c r="H34" i="11"/>
  <c r="H38" i="11"/>
  <c r="J38" i="11"/>
  <c r="I50" i="11"/>
  <c r="G38" i="11"/>
  <c r="G59" i="11"/>
  <c r="C53" i="11"/>
  <c r="K53" i="11"/>
  <c r="F27" i="11"/>
  <c r="I27" i="11"/>
  <c r="E27" i="11"/>
  <c r="N50" i="11"/>
  <c r="G73" i="11"/>
  <c r="L39" i="11" l="1"/>
  <c r="M55" i="11"/>
  <c r="M60" i="11" s="1"/>
  <c r="M54" i="11"/>
  <c r="H39" i="11"/>
  <c r="I55" i="11"/>
  <c r="I54" i="11"/>
  <c r="I39" i="11"/>
  <c r="F55" i="11"/>
  <c r="F60" i="11" s="1"/>
  <c r="F54" i="11"/>
  <c r="J55" i="11"/>
  <c r="J60" i="11" s="1"/>
  <c r="J54" i="11"/>
  <c r="N55" i="11"/>
  <c r="N60" i="11" s="1"/>
  <c r="N54" i="11"/>
  <c r="J39" i="11"/>
  <c r="K55" i="11"/>
  <c r="K60" i="11" s="1"/>
  <c r="K54" i="11"/>
  <c r="I60" i="11"/>
  <c r="D39" i="11"/>
  <c r="E55" i="11"/>
  <c r="E60" i="11" s="1"/>
  <c r="E54" i="11"/>
  <c r="E39" i="11"/>
  <c r="M39" i="11"/>
  <c r="F39" i="11"/>
  <c r="N39" i="11"/>
  <c r="C55" i="11"/>
  <c r="C60" i="11" s="1"/>
  <c r="C54" i="11"/>
  <c r="G55" i="11"/>
  <c r="G60" i="11" s="1"/>
  <c r="G54" i="11"/>
  <c r="C39" i="11"/>
  <c r="G39" i="11"/>
  <c r="K39" i="11"/>
  <c r="D55" i="11"/>
  <c r="D60" i="11" s="1"/>
  <c r="D54" i="11"/>
  <c r="H55" i="11"/>
  <c r="H60" i="11" s="1"/>
  <c r="H54" i="11"/>
  <c r="L55" i="11"/>
  <c r="L60" i="11" s="1"/>
  <c r="L54" i="11"/>
  <c r="F61" i="11" l="1"/>
  <c r="F65" i="11" s="1"/>
  <c r="F74" i="11" s="1"/>
  <c r="K61" i="11"/>
  <c r="K65" i="11" s="1"/>
  <c r="K74" i="11" s="1"/>
  <c r="E61" i="11"/>
  <c r="E65" i="11" s="1"/>
  <c r="E74" i="11" s="1"/>
  <c r="G61" i="11"/>
  <c r="G65" i="11" s="1"/>
  <c r="G74" i="11" s="1"/>
  <c r="J61" i="11"/>
  <c r="J65" i="11" s="1"/>
  <c r="J74" i="11" s="1"/>
  <c r="N61" i="11"/>
  <c r="N65" i="11" s="1"/>
  <c r="D61" i="11"/>
  <c r="D65" i="11" s="1"/>
  <c r="D74" i="11" s="1"/>
  <c r="C61" i="11"/>
  <c r="C65" i="11" s="1"/>
  <c r="C74" i="11" s="1"/>
  <c r="M61" i="11"/>
  <c r="M65" i="11" s="1"/>
  <c r="M74" i="11" s="1"/>
  <c r="I61" i="11"/>
  <c r="I65" i="11" s="1"/>
  <c r="I74" i="11" s="1"/>
  <c r="H61" i="11"/>
  <c r="H65" i="11" s="1"/>
  <c r="H74" i="11" s="1"/>
  <c r="L61" i="11"/>
  <c r="L65" i="11" s="1"/>
  <c r="L74" i="11" s="1"/>
  <c r="N74" i="11" l="1"/>
  <c r="N69" i="11"/>
</calcChain>
</file>

<file path=xl/comments1.xml><?xml version="1.0" encoding="utf-8"?>
<comments xmlns="http://schemas.openxmlformats.org/spreadsheetml/2006/main">
  <authors>
    <author>Roni carmil</author>
  </authors>
  <commentList>
    <comment ref="N69" authorId="0" shapeId="0">
      <text>
        <r>
          <rPr>
            <sz val="9"/>
            <color indexed="81"/>
            <rFont val="Tahoma"/>
            <family val="2"/>
          </rPr>
          <t>ככל שהתוצאה שונה מאפס אז יש להגיש דוח התאמה בין דוח מקורות ושימושים לדוח העל הפעילויות בדוחות הכספיים של המוסד</t>
        </r>
      </text>
    </comment>
  </commentList>
</comments>
</file>

<file path=xl/sharedStrings.xml><?xml version="1.0" encoding="utf-8"?>
<sst xmlns="http://schemas.openxmlformats.org/spreadsheetml/2006/main" count="1237" uniqueCount="1196">
  <si>
    <t>שם הגוף:</t>
  </si>
  <si>
    <t>ח.פ/ע.ר</t>
  </si>
  <si>
    <t>עודף / גרעון לפעילות כולל רכישות ושימושים</t>
  </si>
  <si>
    <t>סעיפי מקורות ושימושים</t>
  </si>
  <si>
    <t>סך פעילות שאינה נתמכת</t>
  </si>
  <si>
    <t>(1)</t>
  </si>
  <si>
    <t>(2)</t>
  </si>
  <si>
    <t>(3)</t>
  </si>
  <si>
    <t>תאגידים עפ"י חוק</t>
  </si>
  <si>
    <t>(4)</t>
  </si>
  <si>
    <t>(5)</t>
  </si>
  <si>
    <t>סה"כ תמיכה ציבורית</t>
  </si>
  <si>
    <t>(6)</t>
  </si>
  <si>
    <t>סה"כ מקורות עצמיים</t>
  </si>
  <si>
    <t>(7)</t>
  </si>
  <si>
    <t>(8)</t>
  </si>
  <si>
    <t>(9)</t>
  </si>
  <si>
    <t>הוצאות בשווי כסף:</t>
  </si>
  <si>
    <t>(10)</t>
  </si>
  <si>
    <t>חישוב אוטומטי</t>
  </si>
  <si>
    <t>(11)</t>
  </si>
  <si>
    <t>סה"כ שימושים כולל רכישות ושיפוצים</t>
  </si>
  <si>
    <t>הרכב, מהות והערות</t>
  </si>
  <si>
    <t>תמיכה ציבורית</t>
  </si>
  <si>
    <t>משרדי ממשלה</t>
  </si>
  <si>
    <t>רשויות מקומיות</t>
  </si>
  <si>
    <t>חברות עירוניות</t>
  </si>
  <si>
    <t>מקורות עצמיים</t>
  </si>
  <si>
    <t>הוצאות לפעילות</t>
  </si>
  <si>
    <t>רכישות/שיפוצים</t>
  </si>
  <si>
    <t>יש לפרט הוצאות.
רלבנטי אך ורק לפעילויות שנתמכות לסעיפי שיפוצים/רכישות</t>
  </si>
  <si>
    <t>תרומות</t>
  </si>
  <si>
    <t>(מוגש במסגרת הדוח השנתי, בהתאם לנדרש בסעיף 35(ג) לנוהל לתמיכות מתקציב המדינה במוסדות ציבור)</t>
  </si>
  <si>
    <t>מספר בקשה</t>
  </si>
  <si>
    <t>מספר תקנה</t>
  </si>
  <si>
    <t>משרד תומך</t>
  </si>
  <si>
    <t>מקורות עצמיים:</t>
  </si>
  <si>
    <t>הכנסות ממשתתפים</t>
  </si>
  <si>
    <t>דמי חבר</t>
  </si>
  <si>
    <t>שווי עבודת מתנדבים</t>
  </si>
  <si>
    <t>הכנסות בשווי כסף:</t>
  </si>
  <si>
    <t>סה"כ הכנסות בשווי כסף</t>
  </si>
  <si>
    <t>דגשים למילוי הדוח</t>
  </si>
  <si>
    <t>שכר לפעילות:</t>
  </si>
  <si>
    <t>עלות הפעילות:</t>
  </si>
  <si>
    <t>סה"כ עלות הפעילות</t>
  </si>
  <si>
    <t>הוצאות תקורה:</t>
  </si>
  <si>
    <t>סה"כ הוצאות תקורה</t>
  </si>
  <si>
    <t>אחר (לפרט):</t>
  </si>
  <si>
    <t>מקורות:</t>
  </si>
  <si>
    <t>שווי כסף אחר (לפרט):</t>
  </si>
  <si>
    <t>שימושים:</t>
  </si>
  <si>
    <t>סה"כ הוצאות בשווי כסף</t>
  </si>
  <si>
    <t>שורת כותרת, לא למילוי</t>
  </si>
  <si>
    <t>שם סעיף</t>
  </si>
  <si>
    <t>יש לפרט שם החברה הערונית.</t>
  </si>
  <si>
    <t>כללי</t>
  </si>
  <si>
    <r>
      <t>לפי סעיף 2 לנוהל,</t>
    </r>
    <r>
      <rPr>
        <b/>
        <sz val="12.5"/>
        <color theme="1"/>
        <rFont val="David"/>
        <family val="2"/>
        <charset val="177"/>
      </rPr>
      <t xml:space="preserve"> "תמיכה ציבורית"</t>
    </r>
    <r>
      <rPr>
        <sz val="12.5"/>
        <color theme="1"/>
        <rFont val="David"/>
        <family val="2"/>
        <charset val="177"/>
      </rPr>
      <t xml:space="preserve"> – מקורות כספיים שהם תמיכות או הקצבות מתקציב המדינה, מתקציב תאגיד שהוקם לפי חוק או מתקציב רשות מקומית, ושאינם במסגרת של רכישת שירותים.
לפי סעיף 4(א) לנוהל, לא תינתן תמיכה ציבורית למוסד ציבור בשיעור העולה על 90% מעלות הפעילות הנתמכת, באותו סוג פעילות.</t>
    </r>
  </si>
  <si>
    <t>הוצאות תקורה</t>
  </si>
  <si>
    <t>1. דוח מקורות ושימושים (להלן: "הדוח") יהווה בסיס לבדיקות, כי גוף נתמך עומד בהוראות "נוהל לתמיכות מתקציב המדינה במוסדות ציבור" (להלן: "הנוהל").</t>
  </si>
  <si>
    <t>2. יש להקפיד כי הדוח יבוסס על דוח כספי מבוקר לאותה שנה בגינה הוא מוגש ועל ספרי הנהלת החשבונות לאותה שנה, הן ברמת סה"כ הכנסות וסה"כ הוצאות והן ברמת סעיף בודד.</t>
  </si>
  <si>
    <t>3. הדוח ייחתם ע"י שני מורשי חתימה בעמותה וע"י רו"ח העמותה לשם זיהוי.</t>
  </si>
  <si>
    <t>שם וחתימה של מורשה חתימה 1</t>
  </si>
  <si>
    <t>חותמת רואה חשבון לשם זיהוי</t>
  </si>
  <si>
    <t>במקרה של הוספת שורות, יש לעדכן את הנוסחאות בהתאם</t>
  </si>
  <si>
    <t>מספר ביאור</t>
  </si>
  <si>
    <t>פרוט מקורות ושימושים והתאמה לדוח הכספי:</t>
  </si>
  <si>
    <t xml:space="preserve">הכנסות ממכירת שירותים לרבות משרדי ממשלה ורשויות מקומיות </t>
  </si>
  <si>
    <t>אחוז תקורה ביחס להוצאות לפעילות</t>
  </si>
  <si>
    <t>תאור תקנה</t>
  </si>
  <si>
    <t>1. על הגוף לפרט כל רשות מקומית בנפרד, תוך מילוי סכום תמיכה שאושרה, למעט מימון שהתקבל במסגרת התקשרות לרכישת שירותים, כמפורט בהגדרת "תמיכה ציבורית" לעיל.
2. הכנסות שהתקבלו מרשות מקומית בדרך של רכישת שירותים יוצגו תחת מקורות עצמיים.</t>
  </si>
  <si>
    <t>יש לפרט שם התאגיד, כגון: ההסתדרות הציונית, מגן דוד אדום,  יד ושם, מרכז זלמן שזר ועוד.</t>
  </si>
  <si>
    <t>סה"כ מקורות כולל שווי כסף</t>
  </si>
  <si>
    <t>סה"כ הוצאות לפעילות כולל תקורה</t>
  </si>
  <si>
    <t>סה"כ עלות לפעילות כולל שווי כסף</t>
  </si>
  <si>
    <t>מחושב</t>
  </si>
  <si>
    <t>סעיף בהגדרות</t>
  </si>
  <si>
    <t>הוצאות לפעילות (לפרט כל הוצאה בשורה נפרדת):</t>
  </si>
  <si>
    <t>הוצאות אחרות ומימון</t>
  </si>
  <si>
    <t>סה"כ עודף/גירעון לפני הוצאות/הכנסות אחרות</t>
  </si>
  <si>
    <t>הכנסות אחרות ומימון</t>
  </si>
  <si>
    <t>בדיקה עצמית למוסד:</t>
  </si>
  <si>
    <t xml:space="preserve">הזן עודף/גרעון נטו מהדוח על הפעילות </t>
  </si>
  <si>
    <t>ככל שהתוצאה שונה מאפס אז יש להגיש דוח התאמה בין דוח מקורות ושימושים לדוח העל הפעילויות בדוחות הכספיים של המוסד</t>
  </si>
  <si>
    <t xml:space="preserve">בדיקת תאימות </t>
  </si>
  <si>
    <t>תאגיד ע"פ חוק</t>
  </si>
  <si>
    <r>
      <t xml:space="preserve">לפי סעיף 2 לנוהל, </t>
    </r>
    <r>
      <rPr>
        <b/>
        <sz val="12.5"/>
        <color theme="1"/>
        <rFont val="David"/>
        <family val="2"/>
        <charset val="177"/>
      </rPr>
      <t>"מקורות עצמיים"</t>
    </r>
    <r>
      <rPr>
        <sz val="12.5"/>
        <color theme="1"/>
        <rFont val="David"/>
        <family val="2"/>
        <charset val="177"/>
      </rPr>
      <t xml:space="preserve"> – מקורות כספיים שאינם תמיכה ציבורית או הלוואות. יש לדווח על כל סוג הכנסה בנפרד.</t>
    </r>
  </si>
  <si>
    <t>1. על הגוף להציג בנפרד כל סוג הוצאה בעלת זיקה ישירה לביצוע הפעילות הנתמכת. יודגש, כי אין לדווח בסכום אחד כולל.
2. כפי שנקבע בנוהל, כספי התמיכה יועברו למוסד הציבור רק בגין  הוצאה כספית שהוציא המוסד בפועל כדי לקיים את הפעילות הנתמכת.</t>
  </si>
  <si>
    <t>הכנסות/ הוצאות אחרות ומימון</t>
  </si>
  <si>
    <t>דוח מקורות ושימושים לשנת</t>
  </si>
  <si>
    <t>תמיכה ציבורית:</t>
  </si>
  <si>
    <t>פעילות נתמכת מספר 4</t>
  </si>
  <si>
    <t>פעילות נתמכת מספר 5</t>
  </si>
  <si>
    <t>פעילות נתמכת מספר 6</t>
  </si>
  <si>
    <t>פעילות נתמכת מספר 7</t>
  </si>
  <si>
    <t>פעילות נתמכת מספר 8</t>
  </si>
  <si>
    <t>פעילות נתמכת מספר 9</t>
  </si>
  <si>
    <t>הנחיות להזנת נתונים</t>
  </si>
  <si>
    <t>עודף/גרעון נטו לשנה</t>
  </si>
  <si>
    <t>(12)</t>
  </si>
  <si>
    <t>בדיקת תאימות</t>
  </si>
  <si>
    <t>רכוש קבוע:</t>
  </si>
  <si>
    <t>סכום מעודכן (סכום שאושר)</t>
  </si>
  <si>
    <t>5. אין להזין נתונים על שורות צבועות</t>
  </si>
  <si>
    <t>רכישות רכוש קבוע</t>
  </si>
  <si>
    <t>אין להזין תחת פעילות נתמכת</t>
  </si>
  <si>
    <t>פעילות נתמכת מספר ____</t>
  </si>
  <si>
    <t>עמודה לא מוגנת</t>
  </si>
  <si>
    <r>
      <t xml:space="preserve">1. לפי סעיף 2 לנוהל, </t>
    </r>
    <r>
      <rPr>
        <b/>
        <sz val="12.5"/>
        <rFont val="David"/>
        <family val="2"/>
        <charset val="177"/>
      </rPr>
      <t>"הוצאות תקורה"</t>
    </r>
    <r>
      <rPr>
        <sz val="12.5"/>
        <rFont val="David"/>
        <family val="2"/>
        <charset val="177"/>
      </rPr>
      <t xml:space="preserve"> – הוצאות שאינן הוצאות ישירות המשמשות לביצוע הפעילות הנתמכת אך נדרשות על מנת שהפעילות הנתמכת תתבצע.
2.  שיעור הוצאות תקורה שישויך לכל פעילות נתמכת הינו </t>
    </r>
    <r>
      <rPr>
        <b/>
        <sz val="12.5"/>
        <rFont val="David"/>
        <family val="2"/>
      </rPr>
      <t xml:space="preserve">בהתאם לשיעור המקסימלי שנקבע בתבחינים </t>
    </r>
    <r>
      <rPr>
        <sz val="12.5"/>
        <rFont val="David"/>
        <family val="2"/>
      </rPr>
      <t>של</t>
    </r>
    <r>
      <rPr>
        <sz val="12.5"/>
        <rFont val="David"/>
        <family val="2"/>
        <charset val="177"/>
      </rPr>
      <t xml:space="preserve"> כל פעילות או בהתאם לשיעור המקסימלי שפורסם בהוראות זמניות של המשרד הממשלתי הרלבנטי לפי סעיף 56(ג)(2) לנוהל".
3. ככלל, אין חובה לדווח על הוצאות תקורה בפעילות נתמכת.
4. שיוך הוצאות תקורה לפעילויות השונות, יבוצע תוך שימוש בבסיסי העמסה סבירים ועיקביים בין השנים.
</t>
    </r>
  </si>
  <si>
    <t>הכנסות והוצאות  בשווי כסף</t>
  </si>
  <si>
    <t>1. יש לפרט שווי כסף שנכלל בדוחות הכספיים המבוקרים, בהתאם לסעיפים העיקריים.
2. כנגד הכנסות בשווי כסף, ידווחו הוצאות בשווי כסף בסכומים זהים ובסעיפים נפרדים מההוצאות שהן בכסף</t>
  </si>
  <si>
    <t>יש לעדכן את הנתונים בשורות 14-18 בכל עמודה לפי נתוני בקשות התמיכה המופיעים בפורטל התמיכות (סכום מאושר)</t>
  </si>
  <si>
    <r>
      <t xml:space="preserve">2. </t>
    </r>
    <r>
      <rPr>
        <b/>
        <sz val="12.5"/>
        <color rgb="FFFF0000"/>
        <rFont val="David"/>
        <family val="2"/>
      </rPr>
      <t>בין עמודות D לעמודה M הוסתרו עמודות נוספות.</t>
    </r>
    <r>
      <rPr>
        <sz val="12.5"/>
        <color theme="1"/>
        <rFont val="David"/>
        <family val="2"/>
        <charset val="177"/>
      </rPr>
      <t xml:space="preserve"> במידה ולמוסד יותר מ-2 פעילויות נתמכות יש לעשות ביטול הסתרה ולהוסיף עמודות על פי הנדרש.</t>
    </r>
    <r>
      <rPr>
        <b/>
        <sz val="12.5"/>
        <color theme="1"/>
        <rFont val="David"/>
        <family val="2"/>
      </rPr>
      <t xml:space="preserve"> בסוף יש להסתיר מחדש עמודות ריקות !!!</t>
    </r>
  </si>
  <si>
    <t>שם וחתימה של מורשה חתימה 2</t>
  </si>
  <si>
    <t>סה"כ פעילות התאגיד - תואם לדוח על הפעילויות
בדוכ"ס</t>
  </si>
  <si>
    <t>ככל שהתוצאה שונה מאפס אז יש להגיש דוח התאמה בין דוח מקורות ושימושים לדוח על הפעילויות בדוחות הכספיים של המוסד</t>
  </si>
  <si>
    <t>מס'</t>
  </si>
  <si>
    <t>עמותה לקידום הספורט בעמק חפר</t>
  </si>
  <si>
    <t>א.ס רמת השרון</t>
  </si>
  <si>
    <t>מועדון לענפי ספורט מכבי תל אביב</t>
  </si>
  <si>
    <t>אסא תל אביב</t>
  </si>
  <si>
    <t>מועדון כדורסל גלבוע עפולה</t>
  </si>
  <si>
    <t>ארגון נכי צה"ל</t>
  </si>
  <si>
    <t>בני הרצליה</t>
  </si>
  <si>
    <t>עמותת הספורט כחול לבן - בעמק יזרעאל</t>
  </si>
  <si>
    <t>עמותה לחינוך בלתי פורמלי נתניה</t>
  </si>
  <si>
    <t>הפועל כפר סבא מועדון כדורעף</t>
  </si>
  <si>
    <t>מכבי חיפה כרמל</t>
  </si>
  <si>
    <t>העמותה לקידום הספורט במטה אשר</t>
  </si>
  <si>
    <t>החברה לפיתוח הכדוריד בפתח תקוה</t>
  </si>
  <si>
    <t>הפועל המעפיל</t>
  </si>
  <si>
    <t>מרכז אילן לספורט נכים</t>
  </si>
  <si>
    <t>מכבי קרית שרת כדוריד</t>
  </si>
  <si>
    <t>הפועל כאוכב</t>
  </si>
  <si>
    <t>מועדון כדוריד מכבי ראשון</t>
  </si>
  <si>
    <t>העמותה לקידום הנוער בכדורסל -הפועל ירושלים</t>
  </si>
  <si>
    <t>הפועל עראבה</t>
  </si>
  <si>
    <t>ק.ק תל אביב</t>
  </si>
  <si>
    <t>הפועל אשדוד ענפים</t>
  </si>
  <si>
    <t>העמותה לקידום הכדורעף בירושלים וסביבותיה</t>
  </si>
  <si>
    <t>עמותת הפועל נווה שאנן כדור עף</t>
  </si>
  <si>
    <t>מועצה איזורית גליל עליון</t>
  </si>
  <si>
    <t>עמותת חולון 2000 לספורט עממי</t>
  </si>
  <si>
    <t>מכבי הארזים רמת גן</t>
  </si>
  <si>
    <t>אגודת כדוריד ראשון לציון</t>
  </si>
  <si>
    <t>העמותה לקידום ספורט נשים בקרית גת</t>
  </si>
  <si>
    <t>הפועל כפר סבא כדורסל</t>
  </si>
  <si>
    <t>ותיקי ירושלים - קבוצת סופטבול</t>
  </si>
  <si>
    <t>העמותה לקידום הספורט במשגב</t>
  </si>
  <si>
    <t>580433316</t>
  </si>
  <si>
    <t>העמותה לעידוד ענפי הכדוריד והכדורסל בדימונה</t>
  </si>
  <si>
    <t>ספורטאי מכבי אשדוד</t>
  </si>
  <si>
    <t>מרכז קוסל ירושלים</t>
  </si>
  <si>
    <t>מועדון כדורסל כדור הפלא- ראשון לציון</t>
  </si>
  <si>
    <t>העמותה לקידום כדורגל נשים הפועל באר שבע נשים</t>
  </si>
  <si>
    <t>ע.ל.ה העמותה לקידום הספורט ברעננה</t>
  </si>
  <si>
    <t>עירוני נס ציונה</t>
  </si>
  <si>
    <t>הפועל באר שבע</t>
  </si>
  <si>
    <t>אונו כדוריד- ספורט</t>
  </si>
  <si>
    <t>מכבי ראשל"צ כדורסל</t>
  </si>
  <si>
    <t>א.ס. סביון</t>
  </si>
  <si>
    <t>מועדון מכבי הוד השרון כדורעף</t>
  </si>
  <si>
    <t>מיטב נתניה</t>
  </si>
  <si>
    <t>מועדון הכדורסל הוד השרון</t>
  </si>
  <si>
    <t>אליצור יבנה</t>
  </si>
  <si>
    <t>עמותת הספורט בעמק הירדן</t>
  </si>
  <si>
    <t>א.כ. נס ציונה</t>
  </si>
  <si>
    <t>הפועל בני סכנין</t>
  </si>
  <si>
    <t>העמותה לקידום הכדורעף וכדורעף חופים באשדוד</t>
  </si>
  <si>
    <t>מגיעים רחוק כדורעף נשים וגברים</t>
  </si>
  <si>
    <t>אליצור חולון</t>
  </si>
  <si>
    <t>שרעבי אומנויות לחימה</t>
  </si>
  <si>
    <t>580049534</t>
  </si>
  <si>
    <t>האגודה לקידום הספורט באזור שער הנגב</t>
  </si>
  <si>
    <t>מכבי תל אביב כדורגל</t>
  </si>
  <si>
    <t>קידום הספורט במודיעין</t>
  </si>
  <si>
    <t>מכבי חיפה- כדורגל</t>
  </si>
  <si>
    <t>ס.א.ן ספורט אירועים נופש רמלה</t>
  </si>
  <si>
    <t>580459048</t>
  </si>
  <si>
    <t>עמותת ספורט של המועצה האזורית באר טוביה לתושביה</t>
  </si>
  <si>
    <t>פועלים באדום</t>
  </si>
  <si>
    <t>מיטב ירושלים</t>
  </si>
  <si>
    <t>עירוני קריית שמונה</t>
  </si>
  <si>
    <t>מועדון ספורט עירוני אשדוד</t>
  </si>
  <si>
    <t>הפועל יפיע</t>
  </si>
  <si>
    <t>ביתר ירושלים</t>
  </si>
  <si>
    <t>מכבי שדרות</t>
  </si>
  <si>
    <t>מסד פתח תקווה</t>
  </si>
  <si>
    <t>הפועל אושיסקין תל אביב</t>
  </si>
  <si>
    <t>אלריאדה מן אג'ל בלדי שפרעם</t>
  </si>
  <si>
    <t>מכבי חדרה</t>
  </si>
  <si>
    <t>מכבי מועדון ספורט יהודה רחובות</t>
  </si>
  <si>
    <t>עמותה לקידום הכדורעף בקרית אתא</t>
  </si>
  <si>
    <t>הפועל באר שבע עתיד הנגב כדורסל</t>
  </si>
  <si>
    <t>מועדון כדורסל עוצמה מודיעין</t>
  </si>
  <si>
    <t>מועדון הפוטבול האמריקאי בירושלים</t>
  </si>
  <si>
    <t>מכבי פתח תקווה</t>
  </si>
  <si>
    <t>הפועל רעננה</t>
  </si>
  <si>
    <t>עמותת ספורט נחף</t>
  </si>
  <si>
    <t>אחי יהודה</t>
  </si>
  <si>
    <t>מועדון עירוני להתעמלות חולון</t>
  </si>
  <si>
    <t>מכבי כשרונות חדרה</t>
  </si>
  <si>
    <t>אל נאדי אל אורתודוקסי עמותת ספורט בנצרת</t>
  </si>
  <si>
    <t>מועדון לקידום כדורגל נשים ברמת השרון</t>
  </si>
  <si>
    <t>עצמה האתלט ראשון לציון</t>
  </si>
  <si>
    <t>הפועל חיפה</t>
  </si>
  <si>
    <t>עמותת ידידי מכבי רמת חן</t>
  </si>
  <si>
    <t>קטמון מועדון אוהדים</t>
  </si>
  <si>
    <t xml:space="preserve">א.ס.א. באר שבע בן-גוריון בנגב </t>
  </si>
  <si>
    <t>מועדון הכדורמים הפועל קרית טבעון</t>
  </si>
  <si>
    <t>העמותה לקידום השחיה הוד השרון</t>
  </si>
  <si>
    <t>עמותה לקידום הספורט בערד</t>
  </si>
  <si>
    <t>עמותת הכדורסל 1990 הפועל פתח תקוה</t>
  </si>
  <si>
    <t>קידום הספורט במזכרת בתיה</t>
  </si>
  <si>
    <t>580456325</t>
  </si>
  <si>
    <t>בני אילת - מועדון כדורגל</t>
  </si>
  <si>
    <t>העמותה הכללית לספורט באילת</t>
  </si>
  <si>
    <t>מועדון ספורט עילבון</t>
  </si>
  <si>
    <t>מועדון לקידום כדורגל נשים בחולון</t>
  </si>
  <si>
    <t>עמותת שחייני אשדוד</t>
  </si>
  <si>
    <t>580250942</t>
  </si>
  <si>
    <t>קבוצת ותיקי אשקלון - כדורגל</t>
  </si>
  <si>
    <t>הפועל עירוני אעבלין</t>
  </si>
  <si>
    <t>בית חנוך עוורים לבני ישראל וירושלים</t>
  </si>
  <si>
    <t>עמותת הנוער לספורט בתל מונד</t>
  </si>
  <si>
    <t>הפועל "דולפין" נתניה - שחייה</t>
  </si>
  <si>
    <t>מכבי מתנס תל כביר</t>
  </si>
  <si>
    <t>אליצור חשמונאים ראשון</t>
  </si>
  <si>
    <t>מכבי אחי נצרת</t>
  </si>
  <si>
    <t>יוניפייט</t>
  </si>
  <si>
    <t>מכבי רעננה</t>
  </si>
  <si>
    <t>העמותה לקידום ספורט בית ספרי בתל אביב</t>
  </si>
  <si>
    <t>מ.ס רמת אביב</t>
  </si>
  <si>
    <t>מכבי נתניה חדש</t>
  </si>
  <si>
    <t>בני יהודה תל אביב</t>
  </si>
  <si>
    <t>מכבי תיכון חדרה כדורעף</t>
  </si>
  <si>
    <t>עמותת שחייני ירושלים</t>
  </si>
  <si>
    <t>הפועל רצים בעבודה</t>
  </si>
  <si>
    <t>מועדון כדרוגל בנות נתניה</t>
  </si>
  <si>
    <t>אולימפיק- עמותה לקידום תרבות הספורט ביפיע</t>
  </si>
  <si>
    <t>מועדון תריאטלון איילות- תל אביב דן</t>
  </si>
  <si>
    <t>העמותה לקידום הכדוריד ברחובות</t>
  </si>
  <si>
    <t>עמותה לטיפוח הכדורסל 2010 נהריה</t>
  </si>
  <si>
    <t>קידום הספורט באור יהודה</t>
  </si>
  <si>
    <t>מרה"ט תל אביב</t>
  </si>
  <si>
    <t>מכבי מעלה אדומים</t>
  </si>
  <si>
    <t>העמותה לטיפוח מצויינות כדורסל אשקלון</t>
  </si>
  <si>
    <t>מיטב תל אביב</t>
  </si>
  <si>
    <t>הפועל נצרת עלית</t>
  </si>
  <si>
    <t>הפועל עפולה</t>
  </si>
  <si>
    <t>עמותת הכדורעף- אליצור אשקלון</t>
  </si>
  <si>
    <t>עמותת רחף</t>
  </si>
  <si>
    <t>מכבי פתח תקווה עצמאות</t>
  </si>
  <si>
    <t>מועדון כדורסל מכבי תל אביב</t>
  </si>
  <si>
    <t>הפועל חיפה כדור סל- לב אדום</t>
  </si>
  <si>
    <t>הישגי כרמיאל בענפי הספורט</t>
  </si>
  <si>
    <t>עוצמת יפרח</t>
  </si>
  <si>
    <t>מועדון כדורסל הפועל "מרנין" קרית טבעון</t>
  </si>
  <si>
    <t>איגוד ספורטיבי אליצור כוכב יאיר</t>
  </si>
  <si>
    <t>אתגר לירוחם</t>
  </si>
  <si>
    <t>העמותה לקידום הספורט והאחווה יקנעם</t>
  </si>
  <si>
    <t>טייגרס סופט בול</t>
  </si>
  <si>
    <t>הפועל מופת בת ים</t>
  </si>
  <si>
    <t>מרכז הטניס רמת השרון</t>
  </si>
  <si>
    <t>קבוצות הספיישל אולימפיק</t>
  </si>
  <si>
    <t>ביתר מעלה אדומים</t>
  </si>
  <si>
    <t>ביתר אשדוד כדורסל</t>
  </si>
  <si>
    <t>התאגדות לתרבות גופנית הפועל ראשון לציון</t>
  </si>
  <si>
    <t>הפועל "הדור הצעיר" סכנין</t>
  </si>
  <si>
    <t>אליצור תל אביב</t>
  </si>
  <si>
    <t>עמותת ספורט וכדורגל בקרית גת</t>
  </si>
  <si>
    <t>הפועל תמרה</t>
  </si>
  <si>
    <t>הפועל כפר סבא שלי</t>
  </si>
  <si>
    <t>האחווה הכחולה</t>
  </si>
  <si>
    <t>החברה לפיתוח הכדורגל בשכונות פתח תקווה</t>
  </si>
  <si>
    <t>ביתר כפר כנא</t>
  </si>
  <si>
    <t>עמותה לקידום הספורט אבן יהודה</t>
  </si>
  <si>
    <t>בני נצרת לכדורסל</t>
  </si>
  <si>
    <t>עמותת אלנסיג לספורט מגד אל כרום</t>
  </si>
  <si>
    <t>אליצור אשקלון בנות</t>
  </si>
  <si>
    <t>עמותת הפיסגה</t>
  </si>
  <si>
    <t>מועדון סופטבול הקליע - בית שמש</t>
  </si>
  <si>
    <t>עמותת שוחרי ספורט כפר יונה</t>
  </si>
  <si>
    <t>מועדון כדור יד באר שבע</t>
  </si>
  <si>
    <t>הפועל יונט חולון החדשה</t>
  </si>
  <si>
    <t>מכבי הבילויים גדרה</t>
  </si>
  <si>
    <t>מכבי הרצליה</t>
  </si>
  <si>
    <t>הפועל עכו</t>
  </si>
  <si>
    <t>מועדון ספורט באר שבע</t>
  </si>
  <si>
    <t>עמותה לקידום ספורט נשים הפועל טייבה</t>
  </si>
  <si>
    <t>החברה לפיתוח גני תקווה בע"מ</t>
  </si>
  <si>
    <t>הנוער של בית אליעזר חדרה</t>
  </si>
  <si>
    <t>א.ב.א ראשל"צ</t>
  </si>
  <si>
    <t>מועדון הכדורסל מכבי שהם</t>
  </si>
  <si>
    <t>מועדון אתלטיקה קלה מכבי ראשון לציון</t>
  </si>
  <si>
    <t>העמותה לפיתוח הספורט והאתלטיקה בירושלים</t>
  </si>
  <si>
    <t>580467926</t>
  </si>
  <si>
    <t>עמותת ספורט רב ענפי בנס ציונה</t>
  </si>
  <si>
    <t>מכבי צור שלום ביאליק נשים</t>
  </si>
  <si>
    <t>הפועל נועם פרדסיה</t>
  </si>
  <si>
    <t>580128262</t>
  </si>
  <si>
    <t>הפועל בני יהודה רמת הגולן</t>
  </si>
  <si>
    <t>העמותה להרחבת פעילות הספורט ביישובי המועצה האזורית חבל מודיעין</t>
  </si>
  <si>
    <t>כדורגל נשים רעננה</t>
  </si>
  <si>
    <t>מועדון ספורט גדרות</t>
  </si>
  <si>
    <t>העמותה לקידום הספורט במועצה האזורית גזר</t>
  </si>
  <si>
    <t>עמותת ספורט דור העתיד בכדורסל הפועל גבעתיים</t>
  </si>
  <si>
    <t>הפועל פתח תקווה- כדור מים</t>
  </si>
  <si>
    <t>עמותת ספורט אלופי נחף</t>
  </si>
  <si>
    <t>מכסי נווה גנים מוצקין</t>
  </si>
  <si>
    <t>עמותת אליצור "מייסדים" כרמיאל</t>
  </si>
  <si>
    <t>איחוד בני מג'ד אל כרום- מג'ד אל כרום</t>
  </si>
  <si>
    <t>תקוות הספורט כפר קאסם</t>
  </si>
  <si>
    <t>העמותה לקידום הספורט במרכז כנא מאיר</t>
  </si>
  <si>
    <t>כדורגל בועיינה נוג'ידאת</t>
  </si>
  <si>
    <t>אגוד ספורטיבי דתי אליצור גבעת שמואל</t>
  </si>
  <si>
    <t>העמותה לקידום השיט בנהריה</t>
  </si>
  <si>
    <t>580143634</t>
  </si>
  <si>
    <t>הפועל רמת אליהו</t>
  </si>
  <si>
    <t>העמותה לקידום הספורט ביואב</t>
  </si>
  <si>
    <t>הפועל איכסאל עמאד</t>
  </si>
  <si>
    <t>הפועל בני לוד רכבת</t>
  </si>
  <si>
    <t>חוסן באר שבע</t>
  </si>
  <si>
    <t>הפועל הרצליה בע"מ</t>
  </si>
  <si>
    <t>הפועל רמת גן אסי</t>
  </si>
  <si>
    <t>מועדון ישראלי לרצים "איילות"</t>
  </si>
  <si>
    <t>מועדון האלופים דלית אל כרמל</t>
  </si>
  <si>
    <t>הפועל חוף השרון</t>
  </si>
  <si>
    <t>מכבי פארק המים רעות שחייה</t>
  </si>
  <si>
    <t>העמותה להפועל ברנר</t>
  </si>
  <si>
    <t>מועדון כדורעף רעננה</t>
  </si>
  <si>
    <t>העמותה לקידום מועדון הכדורגל הפועל איחוד קריית אונו 2003</t>
  </si>
  <si>
    <t>העמותה לקידום הכדורגל בטבריה</t>
  </si>
  <si>
    <t>מועדון הכדורסל מכבי כלנית כרמיאל</t>
  </si>
  <si>
    <t>עמותת הספורט העירונית ראש העין</t>
  </si>
  <si>
    <t>איגוד ספורטיבי דתי אליצור קרית אתא כדורסל</t>
  </si>
  <si>
    <t>המרכז לטניס שולחן ירושלים</t>
  </si>
  <si>
    <t>הפועל אשכול</t>
  </si>
  <si>
    <t>אלשאגור לקידום ספורט חינוך ותרבות</t>
  </si>
  <si>
    <t>העמותה לקידום בני נוער בכדורסל ובספורט מכבי רמת גן</t>
  </si>
  <si>
    <t>העמותה לקידום הספורט בגליל התחתון</t>
  </si>
  <si>
    <t>העמותה לקידום כדורגל נשים בפתח תקווה</t>
  </si>
  <si>
    <t>עמותה לקידום הספורט בחבל אילות</t>
  </si>
  <si>
    <t>עמותת מועדון הכדורסל מכבי אום אל פחם</t>
  </si>
  <si>
    <t>צעירים למען הכדורגל בנשר</t>
  </si>
  <si>
    <t>מועדון ספורט חיפה רובי שפירא</t>
  </si>
  <si>
    <t>עמותת ספורט חוף הכרמל</t>
  </si>
  <si>
    <t>עמותה לספורט הפועל לב השרון</t>
  </si>
  <si>
    <t>מועדון כדורסל מכבי קריית מוצקין</t>
  </si>
  <si>
    <t>העמותה לקידום כדורסל נשים בנתניה</t>
  </si>
  <si>
    <t>580543858</t>
  </si>
  <si>
    <t>עמותת הפועל אום אל פאחם 2011</t>
  </si>
  <si>
    <t>אליצור ירושלים כדורסל</t>
  </si>
  <si>
    <t>העמותה לקידום הכדורסל הפועל ארזים אשדוד</t>
  </si>
  <si>
    <t>אלמג'ד- מועדון ספורט ובריאות באעבלין</t>
  </si>
  <si>
    <t>580382463</t>
  </si>
  <si>
    <t>עמותת מכבי באר שבע בראשות אבוקסיס מוטי</t>
  </si>
  <si>
    <t>איחוד בני כפר קאסם</t>
  </si>
  <si>
    <t>580283323</t>
  </si>
  <si>
    <t>עמותה לקידום ספורט בכדור יד ברמת גן</t>
  </si>
  <si>
    <t>מועדון לקידום הספורט בשפרעם</t>
  </si>
  <si>
    <t>עמותת כדורגל הפועל מגדל העמק</t>
  </si>
  <si>
    <t>מכבי מכבים</t>
  </si>
  <si>
    <t>עמותת מועדון השייט מכמורת עמק חפר</t>
  </si>
  <si>
    <t>מכבי יבנה</t>
  </si>
  <si>
    <t>עמותת הספורט בזבולון</t>
  </si>
  <si>
    <t>580419307</t>
  </si>
  <si>
    <t>עמותה לקידום הספורט בקרית היובל ירושלים</t>
  </si>
  <si>
    <t>מכבי צור שלום</t>
  </si>
  <si>
    <t>מכבי קרית אתא</t>
  </si>
  <si>
    <t>מכבי אלקטרה תל אביב</t>
  </si>
  <si>
    <t>הפועל גליל גלבוע</t>
  </si>
  <si>
    <t>כדורסלני מכבי אשדוד</t>
  </si>
  <si>
    <t>העמותה לקידום הספורט ההשגי בנהריה</t>
  </si>
  <si>
    <t>הפועל פתח תקווה כדוריד</t>
  </si>
  <si>
    <t>העמותה לקידום הקליעה והספורט ברחובות</t>
  </si>
  <si>
    <t>עמותת הפועל בני טובא זנגריה ענפים</t>
  </si>
  <si>
    <t>הפועל מגדל ירושלים</t>
  </si>
  <si>
    <t>אופק כרמיאל לכדורגל</t>
  </si>
  <si>
    <t>אגודת ספורט "שמשון" תל אביב</t>
  </si>
  <si>
    <t>הפועל מרמורק</t>
  </si>
  <si>
    <t>אסי גלבוע</t>
  </si>
  <si>
    <t>513692830</t>
  </si>
  <si>
    <t>דור העתיד קרית אונו</t>
  </si>
  <si>
    <t>הפועל דיר חנא</t>
  </si>
  <si>
    <t>עלה גלגולים כרמיאל</t>
  </si>
  <si>
    <t>580093680</t>
  </si>
  <si>
    <t>מכבי זכרון יעקוב</t>
  </si>
  <si>
    <t>580470771</t>
  </si>
  <si>
    <t>אסיסט לנוער בסיכון - גליל</t>
  </si>
  <si>
    <t>מסד הר חברון</t>
  </si>
  <si>
    <t>עמותת זמרין להתעמלות מכשירים  וספורט</t>
  </si>
  <si>
    <t>מועדון אריות ירושלים</t>
  </si>
  <si>
    <t>עמותת הספורט ההשגי בבית שמש וסביבותיה</t>
  </si>
  <si>
    <t>בנות הרצליה כדורסל בע"מ</t>
  </si>
  <si>
    <t>ל.כ.ן לקידום כדורסל נשים</t>
  </si>
  <si>
    <t>580442887</t>
  </si>
  <si>
    <t>מועדון ספורט טירה</t>
  </si>
  <si>
    <t>מכבי קביליו יפו</t>
  </si>
  <si>
    <t>בני יהוד חינוך וספורט</t>
  </si>
  <si>
    <t>עמותות מכבי באר שבע נשים</t>
  </si>
  <si>
    <t>580184828</t>
  </si>
  <si>
    <t>העמותה לקידום הספורט בגבעתיים</t>
  </si>
  <si>
    <t>קידום הכדורסל בגוש עציון</t>
  </si>
  <si>
    <t>שמשון בני טייבה</t>
  </si>
  <si>
    <t>הפועל טירת הכרמל</t>
  </si>
  <si>
    <t>המרכז לרכיבת אופניים ולחברה</t>
  </si>
  <si>
    <t>580402709</t>
  </si>
  <si>
    <t>ספורטאי הוד השרון - עמותה להתעמלות ולספורט</t>
  </si>
  <si>
    <t>עמותה עירונית לקידום הספורט באיזור מגידו</t>
  </si>
  <si>
    <t>מכבי כפר מנדא</t>
  </si>
  <si>
    <t>דולפיני אשדוד</t>
  </si>
  <si>
    <t>העמותה לקידום הספורט רמת נגב</t>
  </si>
  <si>
    <t>הפועל כפר קנא</t>
  </si>
  <si>
    <t>עמותה לקידום הספורט בעמק המעיינות</t>
  </si>
  <si>
    <t>עמותת קיק בוקס סכנין</t>
  </si>
  <si>
    <t>הפועל ירושלים</t>
  </si>
  <si>
    <t>הפועל לכיש</t>
  </si>
  <si>
    <t>ביתר תל אביב רמלה</t>
  </si>
  <si>
    <t>מועדון ספורט שוהם</t>
  </si>
  <si>
    <t>שייט חיפה</t>
  </si>
  <si>
    <t>500 וואט עמקים</t>
  </si>
  <si>
    <t>580523637</t>
  </si>
  <si>
    <t>אהלי באקה לקידום הספורט</t>
  </si>
  <si>
    <t>עמותת אקדמיה לקידום ספורט טמרה</t>
  </si>
  <si>
    <t>צעירי כפר כנא</t>
  </si>
  <si>
    <t>העמותה לכדורעף חופים בישראל</t>
  </si>
  <si>
    <t>העמותה לקידום הספורט בחבל בני שמעון</t>
  </si>
  <si>
    <t>עמותת גבעת השופטים עופסיה</t>
  </si>
  <si>
    <t>580489466</t>
  </si>
  <si>
    <t>עמותה לקידום ספורט ופנאי בבת ים</t>
  </si>
  <si>
    <t>האדומים של אשדוד</t>
  </si>
  <si>
    <t>בני אום אל פאחם</t>
  </si>
  <si>
    <t>עמותת ידידי ביתר רמת גן - כדורגל</t>
  </si>
  <si>
    <t>בית"ר נילי חיפה 2000</t>
  </si>
  <si>
    <t>מכבי מתן</t>
  </si>
  <si>
    <t>ב"ס  לכדורגל פרדס חנה</t>
  </si>
  <si>
    <t>מועדון כדורגל ארזים חולון</t>
  </si>
  <si>
    <t>ביתר כפר סבא</t>
  </si>
  <si>
    <t>עירוני דימונה כדורגל</t>
  </si>
  <si>
    <t>אליצור רעננה</t>
  </si>
  <si>
    <t>אליצור מכבי אשקלון</t>
  </si>
  <si>
    <t>עמותת הספורט ליאובק</t>
  </si>
  <si>
    <t>העתיד ג'דידה מכר</t>
  </si>
  <si>
    <t>מיזונו נתניה</t>
  </si>
  <si>
    <t>580487973</t>
  </si>
  <si>
    <t>מכבי צעירי כפר קרע</t>
  </si>
  <si>
    <t>בני השרון כדורסל בע"מ (בני הרצליה)</t>
  </si>
  <si>
    <t>עמותתה מועדון הספורט עמישב</t>
  </si>
  <si>
    <t>מועדון ספורט אורתודוכסים יפו</t>
  </si>
  <si>
    <t>שועאע כפר קאסם</t>
  </si>
  <si>
    <t>מועדון ספורט הוד השרון</t>
  </si>
  <si>
    <t>העמותה לקידום הספורט בג'וליס</t>
  </si>
  <si>
    <t>פוטבול נגב</t>
  </si>
  <si>
    <t>הפועל גנ"צ ורבורג מ.א דרום השרון</t>
  </si>
  <si>
    <t>קידום הספורט תרשיחא</t>
  </si>
  <si>
    <t>כפר ורדים</t>
  </si>
  <si>
    <t>עמותה לקידום הספורט הצ'רקסי בישראל</t>
  </si>
  <si>
    <t>הפועל בנות זיכרון יעקב</t>
  </si>
  <si>
    <t>העמותה לקידום מועדון הכדורגל - גדנע תל אביב</t>
  </si>
  <si>
    <t>עמותת מ.ס בת ים כדורגל 2003</t>
  </si>
  <si>
    <t>מועדון כדורגל עירוני אור יהודה</t>
  </si>
  <si>
    <t>מרכז ברקאי לחינוך כדורגל ודו קיום</t>
  </si>
  <si>
    <t>העמותה לקידום השחייה והשחיינים קרית ביאליק</t>
  </si>
  <si>
    <t>אגודת ספורט הפועל עומר</t>
  </si>
  <si>
    <t>מכבי בת ים</t>
  </si>
  <si>
    <t>מודעון הספורט קריית חיים</t>
  </si>
  <si>
    <t>מועדון שחמ"ט-באר-שבע</t>
  </si>
  <si>
    <t>הפועל נשר כדורסל לנוער</t>
  </si>
  <si>
    <t>העמותה לקידום הכדורסל בלוד</t>
  </si>
  <si>
    <t>מועדון הכדורסל מכבי קדימה צורן</t>
  </si>
  <si>
    <t>העמותה לקידום ענף הקראטה התחרותי בבאר שבע ובנגב</t>
  </si>
  <si>
    <t>מיטב אשדוד</t>
  </si>
  <si>
    <t>המרכז לחינוך וספורט ימי אילת</t>
  </si>
  <si>
    <t>סלעים איתנים</t>
  </si>
  <si>
    <t>מכבי רעננה כדוריד</t>
  </si>
  <si>
    <t>נ.ש.ג.ע נשים גליל עליון</t>
  </si>
  <si>
    <t>עוצמה ג'ודוקאן כפר סבא</t>
  </si>
  <si>
    <t>580468171</t>
  </si>
  <si>
    <t>עמותת איתן- ספורט מים אתגרי בירושלים</t>
  </si>
  <si>
    <t>מכבי עוספיא כדורגל</t>
  </si>
  <si>
    <t>ניצני הספורט הטמרה</t>
  </si>
  <si>
    <t>העמותה לקידום הספורט הדרכיבה ביגור</t>
  </si>
  <si>
    <t>העמותה לקידום הספורט בנצר סירני</t>
  </si>
  <si>
    <t>רוכבי הנגב</t>
  </si>
  <si>
    <t>מועדון כדורגל כפר מנדא</t>
  </si>
  <si>
    <t>580546992</t>
  </si>
  <si>
    <t>מועדון ספורט כפר יאסיף</t>
  </si>
  <si>
    <t>כוכב דוד קרית גת</t>
  </si>
  <si>
    <t>ירושלים רבתי שחייה</t>
  </si>
  <si>
    <t>כפפות הזהב עפולה</t>
  </si>
  <si>
    <t>עמותת מועדון השייט הפועל זבולון עכו</t>
  </si>
  <si>
    <t>מיטב בת ים</t>
  </si>
  <si>
    <t>עמותה לקידום הספורט ההישגי במעלות תרשיחא</t>
  </si>
  <si>
    <t>מכבי הלוחם הצעיר</t>
  </si>
  <si>
    <t>מיטב קידום מודיעין</t>
  </si>
  <si>
    <t>עתיד ספורט פרדיס</t>
  </si>
  <si>
    <t>ביתר נורדיה ירושלים</t>
  </si>
  <si>
    <t>ה.ל.ה.ב</t>
  </si>
  <si>
    <t>מועדון ההתעמלות האומנותית מכבי השרון</t>
  </si>
  <si>
    <t>העמותה מעגן מיכאל/ שדות ים ספורט</t>
  </si>
  <si>
    <t>מכבי אורנית</t>
  </si>
  <si>
    <t>מנארה לספורט וחינוך טייבה</t>
  </si>
  <si>
    <t>580396059</t>
  </si>
  <si>
    <t>נוער חולון לקידום הספורט</t>
  </si>
  <si>
    <t>מועדון הכדורסל אליצור אשדוד</t>
  </si>
  <si>
    <t>הפועל פרדסיה</t>
  </si>
  <si>
    <t>מכבי אחי איכסל</t>
  </si>
  <si>
    <t>עאון ללתעלים -עמותת קבוצת הכדורגל אלנהדה</t>
  </si>
  <si>
    <t>מועדון ספורט בית שאן</t>
  </si>
  <si>
    <t>כאן בשבילך- מגדל העמק</t>
  </si>
  <si>
    <t>עמותת הספורט ואומניות הלחימה המשולש וג'לג'וליה</t>
  </si>
  <si>
    <t>העמותה לקידום הספורט ביהוד</t>
  </si>
  <si>
    <t>מועדון השחיה הפועל קרית טבעון</t>
  </si>
  <si>
    <t>מורדי יהודה</t>
  </si>
  <si>
    <t>קוגוריו פייטרס</t>
  </si>
  <si>
    <t>מכבי מועדון התעמלות אריאל</t>
  </si>
  <si>
    <t>הפועל שפרעם</t>
  </si>
  <si>
    <t>עמותה לקידום הכדורסל "הפועל סביונים גן יבנה"</t>
  </si>
  <si>
    <t>מועדון ספורט באקה אלגרבייה</t>
  </si>
  <si>
    <t>מועדון ספורט כדורגל ביתר נהריה</t>
  </si>
  <si>
    <t>מעופפי חיפה</t>
  </si>
  <si>
    <t>אסא טכניון חיפה</t>
  </si>
  <si>
    <t>עמותת הספורט במטה יהודה</t>
  </si>
  <si>
    <t>מועדון הכדורגל נווה יוסף</t>
  </si>
  <si>
    <t>עמותת שחר לספורט וחינוך אעבלין</t>
  </si>
  <si>
    <t>העמותה לקידום הספורט החינוך והחברה בקדימה צורן</t>
  </si>
  <si>
    <t>עמותת צעירי הנגב - רהט</t>
  </si>
  <si>
    <t>הפועל עכו כדורסל</t>
  </si>
  <si>
    <t>עמותת בני אכסאל</t>
  </si>
  <si>
    <t>העמותה לקידום הכדורסל בקריית ביאליק</t>
  </si>
  <si>
    <t>מרה"ט ירושלים</t>
  </si>
  <si>
    <t>הפועל רהט</t>
  </si>
  <si>
    <t>מועדון הקליעה רעננה</t>
  </si>
  <si>
    <t>עמותת בני קלנסואה לספורט טוב יותר</t>
  </si>
  <si>
    <t>איגוד ספורטיבי דתי אליצור רמת גן</t>
  </si>
  <si>
    <t>580418820</t>
  </si>
  <si>
    <t>מ.ס. צעירי שיכון המזרח</t>
  </si>
  <si>
    <t>ביתר פתח תקווה</t>
  </si>
  <si>
    <t>מרה"ט חיפה</t>
  </si>
  <si>
    <t>580295129</t>
  </si>
  <si>
    <t>כנות</t>
  </si>
  <si>
    <t>עמותת הפועל רמות מנשה מגידו</t>
  </si>
  <si>
    <t>העמותה לקידום הספורט בנצרת עלית</t>
  </si>
  <si>
    <t>הפועל בני פסוטה</t>
  </si>
  <si>
    <t>הפועל בועיינה</t>
  </si>
  <si>
    <t>מכבי בית דגן</t>
  </si>
  <si>
    <t>איגוד רוכבי האופניים בתל אביב</t>
  </si>
  <si>
    <t>580226082</t>
  </si>
  <si>
    <t>מועדון ראגבי השרון</t>
  </si>
  <si>
    <t>מסטרס חיפה מועדון אופניים</t>
  </si>
  <si>
    <t>עמותת קיק בוקס וספורט תחרותי כפר יאסיף</t>
  </si>
  <si>
    <t>פינירס תאקל פוטבול</t>
  </si>
  <si>
    <t>עירוני ניר רמת השרון</t>
  </si>
  <si>
    <t>עמותה עירונית לספורט בצפת</t>
  </si>
  <si>
    <t>העמותה לקידום הספורט ותרבות הפנאי שומרון</t>
  </si>
  <si>
    <t>העמותה לקידום הספורט במרחבים</t>
  </si>
  <si>
    <t xml:space="preserve"> הווארנג טאקוונדו ירושלים</t>
  </si>
  <si>
    <t>העמותה לטיפוח הכדרוסל והספורט בהרי ירושלים</t>
  </si>
  <si>
    <t>הפועל בני אשדוד</t>
  </si>
  <si>
    <t>העמותה לקידום כדורסל נשים ירושלים</t>
  </si>
  <si>
    <t>מועדון האקרובטיקה וההתעמלות מכבי דן</t>
  </si>
  <si>
    <t>העמותה לקידום הכדורסל באבו- סנאן</t>
  </si>
  <si>
    <t>העמותה לקידום השחיה בקרית אונו</t>
  </si>
  <si>
    <t>העמותה לקידום התעמלות אומנותית בכפר סבא</t>
  </si>
  <si>
    <t>העמותה לקידום הכדורסל בגליל העליון</t>
  </si>
  <si>
    <t>אתגר בנגב</t>
  </si>
  <si>
    <t>עמותת הוקי רולר ראשון לציון</t>
  </si>
  <si>
    <t>מועדון ספורט החרשים בתל אביב</t>
  </si>
  <si>
    <t>מועדון כדורסל הפועל טבריה</t>
  </si>
  <si>
    <t>גולדן טניס נתניה</t>
  </si>
  <si>
    <t>הפועל פתח תקווה גברים כדוריד</t>
  </si>
  <si>
    <t>בני קדימה צורן</t>
  </si>
  <si>
    <t>העמותה לקידום הרווחה והספורט עין מאהל</t>
  </si>
  <si>
    <t>עמותת ספורט הר מירון - בית ג'אן</t>
  </si>
  <si>
    <t>ביתר ירושלים בכדרוסל</t>
  </si>
  <si>
    <t>עמותת פרחי הספורט לקידום הספורט בגדרה</t>
  </si>
  <si>
    <t>אנדרדוגס פוטבול</t>
  </si>
  <si>
    <t>אגודת פוטבול נצרת</t>
  </si>
  <si>
    <t>הפועל תל אביב- מועדון ימי קיאקים- שיט- חתירה</t>
  </si>
  <si>
    <t>בני דודים אנחנו</t>
  </si>
  <si>
    <t>צעירי ברטעה</t>
  </si>
  <si>
    <t>מסד רחובות</t>
  </si>
  <si>
    <t>משחקים למען השלום</t>
  </si>
  <si>
    <t>מועדון קלעי חיפה</t>
  </si>
  <si>
    <t>העמותה לקידום הטניס בנצרת והסביבה</t>
  </si>
  <si>
    <t>מיטב אילת</t>
  </si>
  <si>
    <t>אליצור הוד השרון</t>
  </si>
  <si>
    <t>הפועל בני  זלפה</t>
  </si>
  <si>
    <t>הפועל שחייה בת ים</t>
  </si>
  <si>
    <t>אליצור פתח תקוה שחמט</t>
  </si>
  <si>
    <t xml:space="preserve">קרית ים </t>
  </si>
  <si>
    <t>העמותה לקידום הספורט אופקים- כדורסל</t>
  </si>
  <si>
    <t>הפועל עירוני יוקנעם</t>
  </si>
  <si>
    <t>מועדון ספורט חצור הגלילית</t>
  </si>
  <si>
    <t>כפפות הזהב -כוכבי נצרת</t>
  </si>
  <si>
    <t>עמותת נצרת 2003</t>
  </si>
  <si>
    <t>מועדון הכדורסל מכבי פרדס חנה / קיסריה</t>
  </si>
  <si>
    <t>ביתר אחוזה</t>
  </si>
  <si>
    <t>עמותת מוסמוספרוט מעלה עירון</t>
  </si>
  <si>
    <t>עמותת השחר לקידום הספורט וחינוך גופני בבאקה</t>
  </si>
  <si>
    <t>איילות רוכבי אופניים</t>
  </si>
  <si>
    <t>כוכבי העתיד לספורט ואדי עארה (ערערה)</t>
  </si>
  <si>
    <t>דרקון הזהב - אומנויות לחימה</t>
  </si>
  <si>
    <t>מכבי שהם</t>
  </si>
  <si>
    <t>הפועל אעבלין לכדורסל</t>
  </si>
  <si>
    <t>העמותה לתרבות חינוך וספורט לילדי טירה והמשולש</t>
  </si>
  <si>
    <t>האבקות הפועל עכו בית ספר לעתודה אולימפית</t>
  </si>
  <si>
    <t>בית הספר לספורט השגי כרמיאל</t>
  </si>
  <si>
    <t>חבל יבנה</t>
  </si>
  <si>
    <t>ניצני גן יבנה כדורסל</t>
  </si>
  <si>
    <t>מכבי חיפה כדורסל טריאנגל ג יוזמה</t>
  </si>
  <si>
    <t>העמותה למצוינות בספורט מכבי קרית חיים</t>
  </si>
  <si>
    <t>עמותת ספורט מכבי כפר המכביה</t>
  </si>
  <si>
    <t>מועדון מכבי צפון תל-אביב</t>
  </si>
  <si>
    <t>הפועל מבשרת ציון</t>
  </si>
  <si>
    <t>ש.ש מועדנוני כדורגל - עליה</t>
  </si>
  <si>
    <t>מכבי רחובות</t>
  </si>
  <si>
    <t>מועדון לטיפוח הנוער בכדורגל בעיר הילדים חולון</t>
  </si>
  <si>
    <t>עמותת ידידי אגודת הפועל כפר שלם לקידום החינוך התרבות הנוער והספורט כפר שלם</t>
  </si>
  <si>
    <t>מכבי נשר עזריה</t>
  </si>
  <si>
    <t>עמותת בני אלסאלם רהט</t>
  </si>
  <si>
    <t>עמותה לפיתוח ספורטאים בישראל -לוד</t>
  </si>
  <si>
    <t>מועדון הסיוף הפועל כפר סבא</t>
  </si>
  <si>
    <t>מועדוני האבקות באר שבע</t>
  </si>
  <si>
    <t>הפועל כפר ברא</t>
  </si>
  <si>
    <t>קאנטרי קלאב כפר סבא</t>
  </si>
  <si>
    <t>580536472</t>
  </si>
  <si>
    <t>העמותה לקידום הספורט והתרבות פרדיס</t>
  </si>
  <si>
    <t>חמושב חוסן יהודה אדרי</t>
  </si>
  <si>
    <t>בית הספר לכדורגל ע"ש ארז אשכנזי</t>
  </si>
  <si>
    <t>מועדון כדורגל מכבי נהריה 2011</t>
  </si>
  <si>
    <t>הפועל מיתר</t>
  </si>
  <si>
    <t>האגודה לג'ודו והתגוננויות</t>
  </si>
  <si>
    <t>מועדון ספורט קרני שומרון</t>
  </si>
  <si>
    <t>מועדון רוגבי הדרים</t>
  </si>
  <si>
    <t>מרכז ימי זבולון נתניה</t>
  </si>
  <si>
    <t>מעופפי הים</t>
  </si>
  <si>
    <t>עמותת ספורט בקהילה דיר אל אסד</t>
  </si>
  <si>
    <t>הפועל גלגוליה</t>
  </si>
  <si>
    <t>ע.ר.כ - עין רעננה כדורסל</t>
  </si>
  <si>
    <t>מועדון קרח בת ים</t>
  </si>
  <si>
    <t>אייס חולון</t>
  </si>
  <si>
    <t>אגודת הטניס בקרית ביאליק</t>
  </si>
  <si>
    <t>מועדון ספורט חרשים יהוד מונסון</t>
  </si>
  <si>
    <t>הפועל להבים</t>
  </si>
  <si>
    <t>כפפות הזהב נהריה</t>
  </si>
  <si>
    <t>עמותת המולטי ספורט נס ציונה</t>
  </si>
  <si>
    <t>העמותה לעידוד הספורטאי החרש אשדוד</t>
  </si>
  <si>
    <t>מועדון טניס הרצליה</t>
  </si>
  <si>
    <t>580251957</t>
  </si>
  <si>
    <t>מועדון טניס גלי השרון כפר סבא</t>
  </si>
  <si>
    <t>חץ ומטרה אופניים</t>
  </si>
  <si>
    <t>מכבי ג'ים ק. ביאליק</t>
  </si>
  <si>
    <t>מכבי קרית עקרון</t>
  </si>
  <si>
    <t>העמותה לקידום הספורט והחינוך אריאל</t>
  </si>
  <si>
    <t>נושיט יד לילדי אילת</t>
  </si>
  <si>
    <t>אזור עתיד טוב לספורט</t>
  </si>
  <si>
    <t>עמותה לקידום הכדורסל בית שמש</t>
  </si>
  <si>
    <t>האבקות עצמה בת ים</t>
  </si>
  <si>
    <t>580404598</t>
  </si>
  <si>
    <t>גל אולימפי הפועל אשדוד</t>
  </si>
  <si>
    <t>מגל אל גל</t>
  </si>
  <si>
    <t>פייטינג ספיריט</t>
  </si>
  <si>
    <t>ביתר גבעת זאב</t>
  </si>
  <si>
    <t>מועדון השגי מכבי בני הנגב באר שבע</t>
  </si>
  <si>
    <t>הפועל ת''א-עמותת מחלקת ההתעמלות</t>
  </si>
  <si>
    <t>עמותת רוגבי ינשופי רחובות</t>
  </si>
  <si>
    <t>עמותה לקידום הספורט העממי וההישגי בירושלים והסביבה</t>
  </si>
  <si>
    <t>איחוד בני גת</t>
  </si>
  <si>
    <t>מועדון הגו'דו מכבי הרצליה</t>
  </si>
  <si>
    <t>הפועל אפרא מעברות קליעה</t>
  </si>
  <si>
    <t>עמותת הגליל לקידום הספורט</t>
  </si>
  <si>
    <t>קרן קרית מלאכי לפיתוח הספורט</t>
  </si>
  <si>
    <t>עמותה לקידום הספורט והתרבות בכפר כאבול</t>
  </si>
  <si>
    <t>580447134</t>
  </si>
  <si>
    <t>עמותת דור ספורטיבי דיר חנא</t>
  </si>
  <si>
    <t>נתיבי הספורט נתיבות</t>
  </si>
  <si>
    <t>עמותת אלנגום לקידום ספורט מג'דל כרום</t>
  </si>
  <si>
    <t>580445229</t>
  </si>
  <si>
    <t>מועדון הטניס אביחיל עמק חפר</t>
  </si>
  <si>
    <t>ביתר נווה אליעזר</t>
  </si>
  <si>
    <t>מועדון שחמ"ט-כפר סבא</t>
  </si>
  <si>
    <t>מועדון סופטבול תל אביב</t>
  </si>
  <si>
    <t>580353357</t>
  </si>
  <si>
    <t>רעננה סופטבול קבוצת סופטבול</t>
  </si>
  <si>
    <t>נווה דוד חולון</t>
  </si>
  <si>
    <t>הפועל חובטי אריה ב"ש</t>
  </si>
  <si>
    <t>מועדון שחמ"ט-ראשון לציון</t>
  </si>
  <si>
    <t xml:space="preserve">הפועל הרצליה </t>
  </si>
  <si>
    <t>עמותה לפיתוח הרוגבי בירושלים</t>
  </si>
  <si>
    <t>עמותה לקידום הספורט באלפי מנשה</t>
  </si>
  <si>
    <t>מועדוני או-שו (קונג- פו) רחובות</t>
  </si>
  <si>
    <t>התאגדות לתרבות גופנית הפועל נתניה</t>
  </si>
  <si>
    <t>הפועל בנימינה גבעת עדה</t>
  </si>
  <si>
    <t>הפועל בני ערערה</t>
  </si>
  <si>
    <t>מכבי נתניה איגרוף</t>
  </si>
  <si>
    <t>אליצור אלקנה</t>
  </si>
  <si>
    <t>אליצור לוד</t>
  </si>
  <si>
    <t>אלוף הג'ודו בבאר שבע</t>
  </si>
  <si>
    <t>מועדון כדורגל מעיליא</t>
  </si>
  <si>
    <t>הפועל אחווה חיפה</t>
  </si>
  <si>
    <t>הפועל בקעת הירדן</t>
  </si>
  <si>
    <t>המרכז להתעמלות אומנותית בת ים</t>
  </si>
  <si>
    <t>לקידום ספורט הרוגבי וסביבותיה</t>
  </si>
  <si>
    <t>מועדון ספורט נתניה קולט כהן</t>
  </si>
  <si>
    <t>סנונית אקרובטיקה  והתעמלות</t>
  </si>
  <si>
    <t>אתלטי אורן השרון</t>
  </si>
  <si>
    <t>אגודת שחייה מכבי נהרייה</t>
  </si>
  <si>
    <t>העמותה לחינוך תרבות וספורט בכפר סמיע</t>
  </si>
  <si>
    <t>אגודת אתלטיקה גלילית</t>
  </si>
  <si>
    <t>עמותה להתעמלות אומנותית אשקלון</t>
  </si>
  <si>
    <t>עוצמה ג'ודוקאן מרכז פתח תקווה</t>
  </si>
  <si>
    <t>ותיקי לוד</t>
  </si>
  <si>
    <t>עמותת כפפות הזהב לאומנות לחינה סכנין</t>
  </si>
  <si>
    <t>מועדון שחמט אשדוד</t>
  </si>
  <si>
    <t>מ.ט. גבעת אלה חיפה</t>
  </si>
  <si>
    <t>עמותה לקידום ספורט הסיוף בתל אביב ובמרכז</t>
  </si>
  <si>
    <t>הפועל אורנית</t>
  </si>
  <si>
    <t>כפפות הזהב טבריה</t>
  </si>
  <si>
    <t>ספורטילנד שהם</t>
  </si>
  <si>
    <t>העמותה לקידום השחייה ברחובות</t>
  </si>
  <si>
    <t>עמותת הספורט החינוך והתרבות בכפר תרשיחא</t>
  </si>
  <si>
    <t>עמותה לקידום הקליעה הפועל אשקלון</t>
  </si>
  <si>
    <t>אתלטי הסימטה</t>
  </si>
  <si>
    <t>מכבי בת ים להאבקות</t>
  </si>
  <si>
    <t>אקדמיה לטניס הפועל תל אביב</t>
  </si>
  <si>
    <t>אדם בספורט ג'ודו בשרון</t>
  </si>
  <si>
    <t>לפיד ראשון</t>
  </si>
  <si>
    <t>מכבי בני הרצליה</t>
  </si>
  <si>
    <t>מועדון שחמט הרצליה</t>
  </si>
  <si>
    <t>580561868</t>
  </si>
  <si>
    <t>מרכז ספורט והתעמלות אור עקיבא</t>
  </si>
  <si>
    <t>הפועל תקוה תל אביב</t>
  </si>
  <si>
    <t>580468056</t>
  </si>
  <si>
    <t>עמותה לקידום הכדורסל במתנ"ס ראש פינה</t>
  </si>
  <si>
    <t>עמותה לקידום הטניס ברמלה</t>
  </si>
  <si>
    <t>נוער כבביר לדו קיום</t>
  </si>
  <si>
    <t>מועדון ספורט בית דגן</t>
  </si>
  <si>
    <t>הישגי באר שבע האבקות חופשית</t>
  </si>
  <si>
    <t>מכבי דרום מועדון התעמלות</t>
  </si>
  <si>
    <t>עמותה לקידום ילדים ביקנעם</t>
  </si>
  <si>
    <t>כפפות הזהב עכו</t>
  </si>
  <si>
    <t>העמותה לקידום הספורט והפנאי בישראל אריאל</t>
  </si>
  <si>
    <t>מועדון ירי מעשי הרצליה לנדסמן</t>
  </si>
  <si>
    <t>מועדון השחמ"ט  פתח תקוה</t>
  </si>
  <si>
    <t>עוצמה בועז</t>
  </si>
  <si>
    <t>אשבאל לקידום ופיתוח ספורט תחרותי במג'אר</t>
  </si>
  <si>
    <t>מכבי קרית מוצקין</t>
  </si>
  <si>
    <t>קליעה אולימפית הרצליה</t>
  </si>
  <si>
    <t>קידום האבקות ברחובות</t>
  </si>
  <si>
    <t>קיקבוקס כנא</t>
  </si>
  <si>
    <t>הפועל נהריה</t>
  </si>
  <si>
    <t>הפעול בית יצחק שער חפר</t>
  </si>
  <si>
    <t>ספורטאי מודיעין עיר העתיד</t>
  </si>
  <si>
    <t>טאקוונדו הפועל כפר סבא</t>
  </si>
  <si>
    <t>מועדון הוקי גלגליות נס ציונה</t>
  </si>
  <si>
    <t>זבולון שורק</t>
  </si>
  <si>
    <t>עמותת טניס קלאב עמק חפר</t>
  </si>
  <si>
    <t>580448561</t>
  </si>
  <si>
    <t>אתגר רעננה</t>
  </si>
  <si>
    <t>מכבי נווה שאנן חיפה</t>
  </si>
  <si>
    <t>קבוצת הכדורגל שיכון ותיקים ר"ג</t>
  </si>
  <si>
    <t>מ.ס.ד.ר יפו ת"א</t>
  </si>
  <si>
    <t>מועדון ספורט איחוד דרום השרון</t>
  </si>
  <si>
    <t>אופק מרכזי טניס שולחן</t>
  </si>
  <si>
    <t>במידה טובה טניס</t>
  </si>
  <si>
    <t>מכבי בני ריינה</t>
  </si>
  <si>
    <t>מכבי אקרובטים - ירושלים</t>
  </si>
  <si>
    <t>העמותה לקידום ועידו ספורט כדורסל בהפועל תל אביב יפו- קרית עקרון</t>
  </si>
  <si>
    <t>רובאי ישראל</t>
  </si>
  <si>
    <t>מכבי מועדון טניס לצעירי הרצליה</t>
  </si>
  <si>
    <t>בני רמת גן מחלקת הכדורסל</t>
  </si>
  <si>
    <t>עירוני קרית אונו</t>
  </si>
  <si>
    <t>כרמל מרכזי טניס שולחן</t>
  </si>
  <si>
    <t>סאנג רוק טאקוודו</t>
  </si>
  <si>
    <t>מרכז הספורט הכללי- בני עייש</t>
  </si>
  <si>
    <t>מועדון רזי הטאקוונדו</t>
  </si>
  <si>
    <t>ראשונים ברוח ספורטיבית</t>
  </si>
  <si>
    <t>אולימפ- מועדון שחיה</t>
  </si>
  <si>
    <t>פליפר עמותה לשחיה</t>
  </si>
  <si>
    <t>גלגליות יהוד</t>
  </si>
  <si>
    <t>מועדון בדמינטון חצור</t>
  </si>
  <si>
    <t>מרכז ספורט הרכיבה ברמת גן</t>
  </si>
  <si>
    <t>כפפות הזהב כפר יסיף</t>
  </si>
  <si>
    <t>מכבי השרון נתניה</t>
  </si>
  <si>
    <t>580476703</t>
  </si>
  <si>
    <t>מועדון ספורט "אלפא ביתא" ראשל"צ</t>
  </si>
  <si>
    <t>כדור נוצה פתח תקוה</t>
  </si>
  <si>
    <t>הפועל הר הכרמל</t>
  </si>
  <si>
    <t>עמותה לקידום הטניס בבית ים</t>
  </si>
  <si>
    <t>עמותת צ'רניאק לשחמט תל אביב</t>
  </si>
  <si>
    <t>עמותת השחיה שוהם</t>
  </si>
  <si>
    <t>עירוני לוד</t>
  </si>
  <si>
    <t>מועדון שחיה קרית אתא</t>
  </si>
  <si>
    <t>אחי עכו</t>
  </si>
  <si>
    <t>העמותה לקידום נוער וספורט בישוב עין אלסהלה</t>
  </si>
  <si>
    <t>קייאקים זבולון ת"א</t>
  </si>
  <si>
    <t>הפועל טבעון טניס</t>
  </si>
  <si>
    <t>טאקוונדו טייגרס</t>
  </si>
  <si>
    <t>עמותה לקידום ענפי ספורט אולימפיים לוד והסביבה</t>
  </si>
  <si>
    <t>אדמה רוח ואש</t>
  </si>
  <si>
    <t>איזי ג'ודו הרצליה</t>
  </si>
  <si>
    <t>גול פעילות ספורטיבית אומרנות ותרבות שעב</t>
  </si>
  <si>
    <t>580164499</t>
  </si>
  <si>
    <t>מבנה טיפוס צוקים לזכרו של שגיא בלאו ז"ל</t>
  </si>
  <si>
    <t>מועדון סקי מים בכבלים תל אביב</t>
  </si>
  <si>
    <t>אטיוד - עמותה לקידום ענף השחמט בגוש דן</t>
  </si>
  <si>
    <t>מועדון טניס מכבי נתניה</t>
  </si>
  <si>
    <t>מכבי דרך יבול הבשור</t>
  </si>
  <si>
    <t>מועדון טיפוס ספורטיבי הישגי ירושלים</t>
  </si>
  <si>
    <t>מרכז למקצועות קרב אולימפיים ולאומנויות לחימה- כרמיאל</t>
  </si>
  <si>
    <t>העמותה לקשרי ספורט וחברה</t>
  </si>
  <si>
    <t>עוצמה ג'ודוקאן מרכז רעננה</t>
  </si>
  <si>
    <t>כפפות הזהב כפר כנא</t>
  </si>
  <si>
    <t>מועדון ימי שחפית זבולון- חיפה</t>
  </si>
  <si>
    <t>ביתר באר שבע טניס שולחן 2000</t>
  </si>
  <si>
    <t>מועדון הספורט של החרשים חיפה</t>
  </si>
  <si>
    <t>מכבי עמי אשקלון</t>
  </si>
  <si>
    <t>580395044</t>
  </si>
  <si>
    <t>קלוב התעופה - חדרה</t>
  </si>
  <si>
    <t>א.ב.א אשדוד</t>
  </si>
  <si>
    <t>הפועל כפר סבא בית ברל</t>
  </si>
  <si>
    <t>הפועל ניקה באר שבע</t>
  </si>
  <si>
    <t>העמותה לקידום טניס שולחן בר"ג</t>
  </si>
  <si>
    <t>מועדון הקליעה הפועל כפר סבא</t>
  </si>
  <si>
    <t>מועדון מכבי ראשון לציון לבדמינטון</t>
  </si>
  <si>
    <t>טניס לב השרון</t>
  </si>
  <si>
    <t>אלפר דנס</t>
  </si>
  <si>
    <t>העמותה לפיתוח ענף ספורטיבי לריקודים סלוניים ולטינו אמריקאיים</t>
  </si>
  <si>
    <t>א.ל- אומנות לחימה או- שו רחובות</t>
  </si>
  <si>
    <t>עמותת ספורט לקידום עולי אתיופיה</t>
  </si>
  <si>
    <t>עמותה לקידום כדורגל בחולון</t>
  </si>
  <si>
    <t>רומח אבירים סיוף עכו</t>
  </si>
  <si>
    <t>הפועל יד מרדכי</t>
  </si>
  <si>
    <t>מועדון בדמינטון יהוד</t>
  </si>
  <si>
    <t>נערי מכבי</t>
  </si>
  <si>
    <t>מועדון הטניס שולחן הפועל עירוני נצרת עלית</t>
  </si>
  <si>
    <t>גלאו"פ גשר לאהבה ופתיחות</t>
  </si>
  <si>
    <t>הורי מחליקי גלגליות בחולון</t>
  </si>
  <si>
    <t>חינוך ספורט וטאקוונדו</t>
  </si>
  <si>
    <t>אלנאדי אלריאדי אחווה ביר אל מכסור</t>
  </si>
  <si>
    <t>מועדון טניס שולחן נתניה</t>
  </si>
  <si>
    <t>אליצור נוה דוד רמלה כדורסל</t>
  </si>
  <si>
    <t>ביתר מיכה ראשון</t>
  </si>
  <si>
    <t>הפועל גבעת נשר</t>
  </si>
  <si>
    <t>מרכז טניס מיתר</t>
  </si>
  <si>
    <t>עמותת הפועל אבירי בת ים</t>
  </si>
  <si>
    <t>מיטב לקידום הספורט באור עקיבא</t>
  </si>
  <si>
    <t>אתלטיק קלאב פ"ת</t>
  </si>
  <si>
    <t>קשתי מכבי ראשון</t>
  </si>
  <si>
    <t>קשתי בית לחם הגלילית</t>
  </si>
  <si>
    <t>קשתות המאה ה21</t>
  </si>
  <si>
    <t>קשתות פלשת 2006</t>
  </si>
  <si>
    <t>הפועל אריאל</t>
  </si>
  <si>
    <t>דור העתיד לטניס רמת השרון</t>
  </si>
  <si>
    <t>עמותת טניס שולחן נתניה 2007</t>
  </si>
  <si>
    <t>מועדון אלון</t>
  </si>
  <si>
    <t>העמותה לקידום הטוקאנדו האריות</t>
  </si>
  <si>
    <t>הפועל אשדוד טניס שולחן</t>
  </si>
  <si>
    <t>גודוגו האקדמיה הראשונה לגודו</t>
  </si>
  <si>
    <t>מועדון איגרוף ירושלים</t>
  </si>
  <si>
    <t>מועדון סיוף הפועל חיפה</t>
  </si>
  <si>
    <t>מועדון הרמת המשקולות מכבי רומנו הרצליה</t>
  </si>
  <si>
    <t>מכבי מועדון התעמלות קרית אונו</t>
  </si>
  <si>
    <t>עמותת השחמט אשקלון</t>
  </si>
  <si>
    <t>מועדון שחמ"ט אינטל</t>
  </si>
  <si>
    <t>הפועל זכרון יעקב</t>
  </si>
  <si>
    <t>הפועל חיפה טניס שולחן</t>
  </si>
  <si>
    <t>אלפארוק</t>
  </si>
  <si>
    <t>עמותת  מועדון ניווט עמק יזרעאל</t>
  </si>
  <si>
    <t>עמותת ניווט מודיעים</t>
  </si>
  <si>
    <t>סיכוי לצעירים חיפה</t>
  </si>
  <si>
    <t>עמותה ספורטיבית "הכח" חיפה</t>
  </si>
  <si>
    <t>שוטוקאן ריו נהריה 1996</t>
  </si>
  <si>
    <t>עוצמה ג'ודוקאן ניפון רעות (חל"צ)</t>
  </si>
  <si>
    <t>580315901</t>
  </si>
  <si>
    <t>מיטב באר שבע</t>
  </si>
  <si>
    <t>מועדון חתירה חיפה</t>
  </si>
  <si>
    <t>מועדון השייט טבריה</t>
  </si>
  <si>
    <t>מועדון השייטים תל אביב</t>
  </si>
  <si>
    <t>האגודה לספורט על הקרח חיפה רבתי</t>
  </si>
  <si>
    <t>מכבי עמי שדרות</t>
  </si>
  <si>
    <t>הפועל העמותה לקידום איקיגיצו</t>
  </si>
  <si>
    <t>קידום הסיוף בבאר שבע</t>
  </si>
  <si>
    <t>הפועל לוד</t>
  </si>
  <si>
    <t>מסד אליצור רחובות (פתח תקווה)</t>
  </si>
  <si>
    <t>האופק להצלחה בשדרות</t>
  </si>
  <si>
    <t>קאסה דאנס ריקודים סלונים בצפון</t>
  </si>
  <si>
    <t>הפועל האבקות שמשון קרית גת</t>
  </si>
  <si>
    <t>סקווש בונד ישראל</t>
  </si>
  <si>
    <t>מיטב קידום רחובות</t>
  </si>
  <si>
    <t>מועדון רוכבי ורד הגליל</t>
  </si>
  <si>
    <t>אריה לבן קרית ביאליק</t>
  </si>
  <si>
    <t>העמותה לקידום הטניס המקצועי ביהוד מונסון</t>
  </si>
  <si>
    <t>עמותת באולינג נגב</t>
  </si>
  <si>
    <t>העמותה לקידום הקליעה הרצליה</t>
  </si>
  <si>
    <t>האקדמיה לבדמינטון אזור יהוד</t>
  </si>
  <si>
    <t>קידום שחיה עומר</t>
  </si>
  <si>
    <t>580056497</t>
  </si>
  <si>
    <t>הגנה רעננה</t>
  </si>
  <si>
    <t>הרמוני גבעתיים</t>
  </si>
  <si>
    <t>אגודת באולינג פתח תקווה</t>
  </si>
  <si>
    <t>מועדון ריצה הסוללים ירושלים</t>
  </si>
  <si>
    <t>מועדון הברידג' כפר סבא</t>
  </si>
  <si>
    <t>מועדון הוקי מטולה</t>
  </si>
  <si>
    <t>מועדון טניס עפלה</t>
  </si>
  <si>
    <t>אליצור קרית אתא - טנ"ש</t>
  </si>
  <si>
    <t>עמותת באולינג הרצליה</t>
  </si>
  <si>
    <t>580361178</t>
  </si>
  <si>
    <t>מועדון הבדמינטון מכבי לוד</t>
  </si>
  <si>
    <t>מועדון באולינג חוצות 2000</t>
  </si>
  <si>
    <t>עמותת דרך לעתיד</t>
  </si>
  <si>
    <t>מועדון שחמט ע"ש שמואל שוחט (קרית חיים)</t>
  </si>
  <si>
    <t>מכבי עמי נצרת עלית ספורט</t>
  </si>
  <si>
    <t>עמותת לטס דנס</t>
  </si>
  <si>
    <t>580465391</t>
  </si>
  <si>
    <t>העמותה לפיתוח ענף הכדורסל בכרמל</t>
  </si>
  <si>
    <t>פטנק קריית ביאליק</t>
  </si>
  <si>
    <t>מועדון ניווט גליל</t>
  </si>
  <si>
    <t>עמותת שח קריות והצפון (אליצור קרית שמואל)</t>
  </si>
  <si>
    <t>פטנק קלוב נתניה</t>
  </si>
  <si>
    <t>מועדון  שחמט-אליצור ירושלים</t>
  </si>
  <si>
    <t>אומנויות לחימה - סאמבו ספורט</t>
  </si>
  <si>
    <t>התאחדות הישראלית לברידג סניף הקריות</t>
  </si>
  <si>
    <t>ביתר אשדוד טניס שולחן</t>
  </si>
  <si>
    <t>לוחמי הטאקוונדו</t>
  </si>
  <si>
    <t>עמותת טניס שולחן נס ציונה</t>
  </si>
  <si>
    <t>אקווטלון נתניה</t>
  </si>
  <si>
    <t>מכבי מתנס כפר יונה</t>
  </si>
  <si>
    <t>מכבי גבירול באר שבע</t>
  </si>
  <si>
    <t>קידום ספורט טניס שולחן הפועל אילת</t>
  </si>
  <si>
    <t>מועדון ברידג' נהריה</t>
  </si>
  <si>
    <t>מועדון טניס קרית ים</t>
  </si>
  <si>
    <t>איסקא דרום</t>
  </si>
  <si>
    <t>דאייה-מרכז דאייה מגידו</t>
  </si>
  <si>
    <t>קידום הספורט בק'רית מוצקין</t>
  </si>
  <si>
    <t>באוול 300- חולון</t>
  </si>
  <si>
    <t>עומתת בית"ר רמלה טניס שולחן</t>
  </si>
  <si>
    <t>הפועל גמביט קרית ביאליק</t>
  </si>
  <si>
    <t>מועדון כדור הזהב אשדוד</t>
  </si>
  <si>
    <t>ביתר חדרה טניס שולחן</t>
  </si>
  <si>
    <t>מועדעון ניווט חוף חפר</t>
  </si>
  <si>
    <t>אגודת באולינג אמריקאי רמת גן</t>
  </si>
  <si>
    <t>אגודת כדורת רחובות</t>
  </si>
  <si>
    <t>580203412</t>
  </si>
  <si>
    <t>מועדון פטנק פרדסיה</t>
  </si>
  <si>
    <t>פטנק רוטשילד תל אביב</t>
  </si>
  <si>
    <t>פטנק מושב ניר צבי</t>
  </si>
  <si>
    <t>העמות לקידום הברידג' בצפון</t>
  </si>
  <si>
    <t>מועדון חיפה לכדורת הדשא</t>
  </si>
  <si>
    <t>מועדון כדורת דשא רמת גן</t>
  </si>
  <si>
    <t>מועדון כדורת הדשא קרית אונו</t>
  </si>
  <si>
    <t>מועדון פטנק ראשון לציון</t>
  </si>
  <si>
    <t>מועדון לכדורת נתניה</t>
  </si>
  <si>
    <t>מועדון הכדורת העירוני רעננה</t>
  </si>
  <si>
    <t>עמותת באולינג אשדוד 2006</t>
  </si>
  <si>
    <t>הכדור הרץ- ראשון לציון</t>
  </si>
  <si>
    <t>עמותת כדורת ראשונים</t>
  </si>
  <si>
    <t>580221299</t>
  </si>
  <si>
    <t>אגודת כדורת כרמיאל</t>
  </si>
  <si>
    <t>עמותת הכדורת ב"ש</t>
  </si>
  <si>
    <t>ביתר טוברוק</t>
  </si>
  <si>
    <t>עוצמה אולימפי</t>
  </si>
  <si>
    <t>מכבי נתניה</t>
  </si>
  <si>
    <t>עצמה ג'ודוקאן תל אביב</t>
  </si>
  <si>
    <t>הכח מכבי עמידר רמת גן</t>
  </si>
  <si>
    <t>הפועל רמת גן כדורגל</t>
  </si>
  <si>
    <t>514248194</t>
  </si>
  <si>
    <t>ניהול מועדון כדור יד בני הרצליה בע"מ</t>
  </si>
  <si>
    <t>הפועל פתח תקווה כדורגל</t>
  </si>
  <si>
    <t>קומ ספורט אילת בע"מ</t>
  </si>
  <si>
    <t>514923051</t>
  </si>
  <si>
    <t>מועדון כדורסל אילת 2016 בע"מ</t>
  </si>
  <si>
    <t>מרכז חינוך ליאו באק בע"מ</t>
  </si>
  <si>
    <t>הפועל גן שמואל</t>
  </si>
  <si>
    <t>הפועל קצרין רמת הגולן</t>
  </si>
  <si>
    <t>אקדמיה לכדורסל וינגייט</t>
  </si>
  <si>
    <t>מועדון השייטים בת ים</t>
  </si>
  <si>
    <t>קריקט דימונה א</t>
  </si>
  <si>
    <t>מרכז דאיה נגב</t>
  </si>
  <si>
    <t>עמותת פארק המים יבנה</t>
  </si>
  <si>
    <t xml:space="preserve">  אליצור בני - ברק</t>
  </si>
  <si>
    <t>אליצור חי השומרון חולון</t>
  </si>
  <si>
    <t>אליצור נתניה</t>
  </si>
  <si>
    <t>מתנ"ס גדרה</t>
  </si>
  <si>
    <t>מכבי כפר סבא</t>
  </si>
  <si>
    <t>אליצור אשקלון</t>
  </si>
  <si>
    <t>המטווח האולימפי הלאומי</t>
  </si>
  <si>
    <t>אגודת כדורת נשר (חיפה)</t>
  </si>
  <si>
    <t>אגודת מכבי רמת חן השקמה</t>
  </si>
  <si>
    <t>מועדון הטניס קרית חיים</t>
  </si>
  <si>
    <t>פינג פונג הפועל ראשון</t>
  </si>
  <si>
    <t>העמותה לקליעה ולספורט בחדרה והסביבה</t>
  </si>
  <si>
    <t>מועדון הכרמל טניס חיפה</t>
  </si>
  <si>
    <t>א.ב.א. ארגון נכים פ"ת</t>
  </si>
  <si>
    <t>מכבי חולון ענפים</t>
  </si>
  <si>
    <t>ניהול מוסדות ספורט ברמת גן- טנ"ש</t>
  </si>
  <si>
    <t xml:space="preserve">אליצור נוה דוד רמלה  </t>
  </si>
  <si>
    <t>מועדון הקליעה הפועל רעננה</t>
  </si>
  <si>
    <t>580234755</t>
  </si>
  <si>
    <t>מועדון כדורגל מכבי טירת הכרמל</t>
  </si>
  <si>
    <t>הפועל באר שבע- אתלטיקה כבדה</t>
  </si>
  <si>
    <t>מועדון שחמ"ט-גבעתיים</t>
  </si>
  <si>
    <t>אתגרים- הת. ספורט לנכים</t>
  </si>
  <si>
    <t>מועדון שחמט קרית ים</t>
  </si>
  <si>
    <t>הפועל ג'ודו תל אביב יפו</t>
  </si>
  <si>
    <t>עמותת קליעה הפועל מחוז תל אביב</t>
  </si>
  <si>
    <t>עמותת אלסדאקה בשפרעם</t>
  </si>
  <si>
    <t>לטניס שולחן בבלי תל אביב</t>
  </si>
  <si>
    <t>מכבי ירושלים</t>
  </si>
  <si>
    <t>מועדן קריקט באר שבע</t>
  </si>
  <si>
    <t>העמותה לפיתוח ומיומנויות הריקוד בישראל</t>
  </si>
  <si>
    <t>מועדון כדורגל נשים מכבי חולון</t>
  </si>
  <si>
    <t>מכבי באר יעקב כדורסל בפירוק</t>
  </si>
  <si>
    <t>נאמני ביתר קרית גת</t>
  </si>
  <si>
    <t>580324192</t>
  </si>
  <si>
    <t>הפועל ראשון לציון</t>
  </si>
  <si>
    <t>המועדון הירושלמי לשחמט ע"ש ע.רובינשטיין</t>
  </si>
  <si>
    <t xml:space="preserve">  העמותה לקידום כדורסל נשים בירושלים</t>
  </si>
  <si>
    <t>580329167</t>
  </si>
  <si>
    <t>מכבי צעירי מטולה</t>
  </si>
  <si>
    <t>קריקט רעננה</t>
  </si>
  <si>
    <t>אשדוד A קריקט קלאב</t>
  </si>
  <si>
    <t>פורת שחמט</t>
  </si>
  <si>
    <t>נשר כרמיאל לכדורגל</t>
  </si>
  <si>
    <t>מצפה גבולות</t>
  </si>
  <si>
    <t>עמותת  עירוני בית שמש - כדורגל</t>
  </si>
  <si>
    <t>580344646</t>
  </si>
  <si>
    <t>הפועל אורן מודיעין לקידום הספורט במודיעין</t>
  </si>
  <si>
    <t>ספורט במקומות העבודה מחוז אשקלון</t>
  </si>
  <si>
    <t>מועדון ראונד איגרוף</t>
  </si>
  <si>
    <t>סקציית שחייה באר שבע</t>
  </si>
  <si>
    <t>עמותת ביתר אלעמל- נצרת</t>
  </si>
  <si>
    <t>העמותה לספורט, תרבות ונוער הפועל נען</t>
  </si>
  <si>
    <t>קידום הספורט אשקלון</t>
  </si>
  <si>
    <t>מועדון כדורגל גבעת אולגה</t>
  </si>
  <si>
    <t>מועדון כדוריד אילת</t>
  </si>
  <si>
    <t>עמותת באולינג סטרייק בול- גן שמואל</t>
  </si>
  <si>
    <t>העמותה לקידום הספורט ב כרמל- עוספיא</t>
  </si>
  <si>
    <t>מועדון הכדורגל דלית אל כרמל</t>
  </si>
  <si>
    <t>כפפות הזהב קרית שמונה</t>
  </si>
  <si>
    <t>דינמו חולון</t>
  </si>
  <si>
    <t>מועדון כדורגל עמק יזרעאל</t>
  </si>
  <si>
    <t>מועדון טניס מזרח ראשל"צ</t>
  </si>
  <si>
    <t>עמיחי לוד</t>
  </si>
  <si>
    <t>מועדון צורן</t>
  </si>
  <si>
    <t>ברידג' ירושלים</t>
  </si>
  <si>
    <t>580397107</t>
  </si>
  <si>
    <t>מועדון כדורגל לנשים באריאל</t>
  </si>
  <si>
    <t>תל מונד כדורעף</t>
  </si>
  <si>
    <t>עמותת מכבי ברטעה</t>
  </si>
  <si>
    <t>מועדון לטניס כדורסל ושחמט בבית שמש</t>
  </si>
  <si>
    <t>העמותה לקידום הספורו בנחלת יהודה</t>
  </si>
  <si>
    <t>מכבי ראשון לציון ענף השחייה</t>
  </si>
  <si>
    <t>אגודת ספורט בנימינה</t>
  </si>
  <si>
    <t>מועדון ספורט מעלה גלבוע</t>
  </si>
  <si>
    <t>מועדון ספורט צעירי סכנין</t>
  </si>
  <si>
    <t>ביתר פרדס חנה</t>
  </si>
  <si>
    <t>הפועל עירוני גדרה</t>
  </si>
  <si>
    <t>בית"ר משהד</t>
  </si>
  <si>
    <t>קידום הספורט בטירת הכרמל</t>
  </si>
  <si>
    <t>כוכבי על חולון והאזור</t>
  </si>
  <si>
    <t>הפועל בנות סחנין</t>
  </si>
  <si>
    <t>עמותת ספורט כעביה טבאש</t>
  </si>
  <si>
    <t>בית"ר באר שבע כדורסל</t>
  </si>
  <si>
    <t>כדורגל אולמות ראש העין</t>
  </si>
  <si>
    <t>מועדון ספורט צעירי חולון</t>
  </si>
  <si>
    <t>הפועל ותיקי עראבה</t>
  </si>
  <si>
    <t>580428845</t>
  </si>
  <si>
    <t>מכבי גמאל עין מאהל</t>
  </si>
  <si>
    <t>מועדון ספורט כדורסל קרית גת</t>
  </si>
  <si>
    <t>עמותת הכדורסל- אליצור אשקלון</t>
  </si>
  <si>
    <t>הפועל בית שאן מסילות</t>
  </si>
  <si>
    <t>הפועל דורון משמר השבעה</t>
  </si>
  <si>
    <t>מכבי עירוני "כרמי גת" קריית גת</t>
  </si>
  <si>
    <t>עמותת כדורגל נס ציונה</t>
  </si>
  <si>
    <t>מכבי בני שעריים ע"ש יהודה מצהלה</t>
  </si>
  <si>
    <t>עץ שתול לקידום השחמט ברחובות</t>
  </si>
  <si>
    <t>מכללת קיי נאות לון באר שבע</t>
  </si>
  <si>
    <t>הצפונים - קבוצת סופטבול הגליל</t>
  </si>
  <si>
    <t>פרחי המדבר תל שבע</t>
  </si>
  <si>
    <t>הפועל יזרעאל גלבוע</t>
  </si>
  <si>
    <t>מועדון ספורט יהלום רמת גן</t>
  </si>
  <si>
    <t>כדורסל ברקן</t>
  </si>
  <si>
    <t>איחוד ביר אלמכסור</t>
  </si>
  <si>
    <t>עמותת כדורסל נשים אליצור קרית מנחם בגין רמלה</t>
  </si>
  <si>
    <t>הפועל נתניה כדור יד</t>
  </si>
  <si>
    <t>עמותה לקידום הכדורסל בנתניה (אליצור נתניה)</t>
  </si>
  <si>
    <t>מועדון ספורט שהם</t>
  </si>
  <si>
    <t>580454866</t>
  </si>
  <si>
    <t>מתגלגלים בבנימינה וגבעת עדה</t>
  </si>
  <si>
    <t>מועדון הוקי רולר כפר סבא</t>
  </si>
  <si>
    <t>מועדון הקריקט סופר אריות לוד</t>
  </si>
  <si>
    <t>עמותת הגולף המקצועני</t>
  </si>
  <si>
    <t xml:space="preserve">נס ציונה </t>
  </si>
  <si>
    <t>מועדון ראונד חולון</t>
  </si>
  <si>
    <t>לימוד כדורגל מכבי חדרה</t>
  </si>
  <si>
    <t>טאצ' העמותה הבינלאומית להגנה עצמית אקטיבית</t>
  </si>
  <si>
    <t>רב ענפי בנס ציונה</t>
  </si>
  <si>
    <t>מועדון כדורגל הפועל צפרירים 2006 חולון</t>
  </si>
  <si>
    <t>בית לחם הגליגלית</t>
  </si>
  <si>
    <t>העמותה לקידום הספורט באזור</t>
  </si>
  <si>
    <t>יוניפייט חיפה</t>
  </si>
  <si>
    <t>אלמנהל לקידום הספורט וחינוך בג'ת</t>
  </si>
  <si>
    <t>הוקי מטולה</t>
  </si>
  <si>
    <t>בשביל האופניים בגליל</t>
  </si>
  <si>
    <t>580475697</t>
  </si>
  <si>
    <t>הליגיון הצפוני</t>
  </si>
  <si>
    <t>בני יהוד</t>
  </si>
  <si>
    <t>מרכז ספורט עממי אשדוד</t>
  </si>
  <si>
    <t>מכבי בני ג'לג'וליה</t>
  </si>
  <si>
    <t>מועדון ניווט כרמל</t>
  </si>
  <si>
    <t>קידום ספורטאי עלית כפר מעש</t>
  </si>
  <si>
    <t>580487320</t>
  </si>
  <si>
    <t>עמותת ספורט רב גילאי דבורייה</t>
  </si>
  <si>
    <t>אליצור בית שמש</t>
  </si>
  <si>
    <t>עמותה לקידום הקטרגל בפתח תקוה</t>
  </si>
  <si>
    <t>הפועל כוכבות מפרץ</t>
  </si>
  <si>
    <t>עמותת טריאתלון אילתים</t>
  </si>
  <si>
    <t>מועדון הספורט טניס קרית אונו</t>
  </si>
  <si>
    <t>העמותה לקידום הספורט בני מג'אר</t>
  </si>
  <si>
    <t>אולסי לקידום ריקודים סלונים</t>
  </si>
  <si>
    <t>עמותת הקארטה המסורתית והספורט סחנין</t>
  </si>
  <si>
    <t>ספורט טורעאן</t>
  </si>
  <si>
    <t>מכבי אבן יהודה כדורעף</t>
  </si>
  <si>
    <t>הפועל בני ראמה</t>
  </si>
  <si>
    <t>הפועל העמותה לקידום הספורט חיפה קריית חיפה צפת והגליל</t>
  </si>
  <si>
    <t>אליצור ראשל"צ כוכבי על</t>
  </si>
  <si>
    <t>הפועל קאנטרי זכרון ליעקב</t>
  </si>
  <si>
    <t>מועדון הוקי גלגליות קרית ביאליק</t>
  </si>
  <si>
    <t>מועדון ספורט הפועל חבל מודיעין- כפר אורנים</t>
  </si>
  <si>
    <t>משקולני מכבי פרדיס</t>
  </si>
  <si>
    <t>מועדון הוקי ירושלים</t>
  </si>
  <si>
    <t>מכבי באר יעקב כדורגל- בפירוק</t>
  </si>
  <si>
    <t>עמותת הוקי חולון</t>
  </si>
  <si>
    <t>ביתר עכו 2010</t>
  </si>
  <si>
    <t>עירוני בני אעבלין לכדורגל וספורט</t>
  </si>
  <si>
    <t>בני סולם לתרבות ולספורט</t>
  </si>
  <si>
    <t>אוליטמייט פיס- מזרח תיכון</t>
  </si>
  <si>
    <t>מועדון הכדורגל מורשה רמת השרון</t>
  </si>
  <si>
    <t>שייט נחשולים</t>
  </si>
  <si>
    <t>קדימה לספורט בשעב</t>
  </si>
  <si>
    <t>סופר אריות לוד</t>
  </si>
  <si>
    <t>מכבי בני טבריה</t>
  </si>
  <si>
    <t>580549830</t>
  </si>
  <si>
    <t>מועדון ירושחמט</t>
  </si>
  <si>
    <t>רוכבי הברזל</t>
  </si>
  <si>
    <t>580552883</t>
  </si>
  <si>
    <t>לוד רנג'רס</t>
  </si>
  <si>
    <t>הפועל קיי באר שבע</t>
  </si>
  <si>
    <t>עמותת אגרוף קלאסי</t>
  </si>
  <si>
    <t>אורות חיפה- התעמלות ואקרובטיקה</t>
  </si>
  <si>
    <t>מועדון כדורגל בני דן בית עריף</t>
  </si>
  <si>
    <t>אולימפ יהוד</t>
  </si>
  <si>
    <t>עמותת אחווה ירכא</t>
  </si>
  <si>
    <t>העמותה לחינוך וספורט הישגי אשקלון</t>
  </si>
  <si>
    <t>עמותת הלוחם והרוח</t>
  </si>
  <si>
    <t>עמותת הוקי גדרה</t>
  </si>
  <si>
    <t>עמותת מועדון ספורט ג'וליס בוגרים</t>
  </si>
  <si>
    <t>עמותת האחים לקידום הכדורגל בשעב</t>
  </si>
  <si>
    <t>העמותה לקידום הספורט בטירה</t>
  </si>
  <si>
    <t>מועדון קליעה נשק הצפון</t>
  </si>
  <si>
    <t>ג'ימנסטיק תל אביב</t>
  </si>
  <si>
    <t>פאגסוס</t>
  </si>
  <si>
    <t>רמת אליהו מחלקת נוער</t>
  </si>
  <si>
    <t>העמותה לספורט איגרוף ומחול חיפה</t>
  </si>
  <si>
    <t>עמותת רמת הגולן לקידום הספורט</t>
  </si>
  <si>
    <t>ספורטאי שוגון קראטה מודיעין</t>
  </si>
  <si>
    <t>מספר עמותה</t>
  </si>
  <si>
    <t>שם עמותה</t>
  </si>
  <si>
    <t>תמיכה 2019</t>
  </si>
  <si>
    <t>תמיכה אגודות</t>
  </si>
  <si>
    <t>משרד הספורט</t>
  </si>
  <si>
    <t>משרדי ממשלה - ספורט</t>
  </si>
  <si>
    <t>מרכז הפועל</t>
  </si>
  <si>
    <t>מרכז אליצור</t>
  </si>
  <si>
    <t>מרכז בית"ר</t>
  </si>
  <si>
    <t>מרכז מכבי</t>
  </si>
  <si>
    <t>מרכז עוצמה</t>
  </si>
  <si>
    <t>מרכז ספורט - ציין את שם המרכז</t>
  </si>
  <si>
    <t>רשויות מקומיות - ציין את שם הרשות</t>
  </si>
  <si>
    <r>
      <t xml:space="preserve">פעילות נתמכת מספר 1 - שוטף
</t>
    </r>
    <r>
      <rPr>
        <b/>
        <u/>
        <sz val="11"/>
        <rFont val="David"/>
        <family val="2"/>
      </rPr>
      <t xml:space="preserve">                 </t>
    </r>
  </si>
  <si>
    <t>תקורה (הנהלה וכלליות)</t>
  </si>
  <si>
    <t>הנחיות כלליות ודגשים למילוי הדוח (רק לעמותות שקיבלו ב -2019 מעל 100,000)</t>
  </si>
  <si>
    <t>4. יש להעלות את הדוח לאתר של הטוטו - בשורה אחת את הדוח אקסל ושורה שנייה את הדוח החתום ( רק לאחר שנאשר את הדוח אקסל- יש לעלות את הדוח החתום ) - יש להקפיד על דוח קריא וברור !!</t>
  </si>
  <si>
    <t>1. כל עמודה מדווחת פעילות נתמכת בודדת. (עמודה C,D )</t>
  </si>
  <si>
    <t xml:space="preserve">3. שורות 15-19 - נתונים שהוזנו על ידנו והינם לידיעה בלבד- ואין לגעת בהם ! (למעט מתקנים שעליכם להזין בעצמכם במידה וקיבלתם -בטור D ) </t>
  </si>
  <si>
    <t xml:space="preserve">4. בעת הוספת שורה הן בהכנסות עצמיות בהכנסות ציבוריות הן בעלות הפעילות- יש להעתיק \ לגרור בעמודה N את הנוסחה מהשורה מעל. </t>
  </si>
  <si>
    <t>6. אין לשנות נוסחאות !!</t>
  </si>
  <si>
    <r>
      <t>7</t>
    </r>
    <r>
      <rPr>
        <b/>
        <sz val="12.5"/>
        <color theme="1"/>
        <rFont val="David"/>
        <family val="2"/>
      </rPr>
      <t xml:space="preserve">. במידה ואין מספיק עמודות בפעילות שאינה נתמכת (כרגע יש רק אחת ) - </t>
    </r>
    <r>
      <rPr>
        <sz val="12.5"/>
        <color theme="1"/>
        <rFont val="David"/>
        <family val="2"/>
        <charset val="177"/>
      </rPr>
      <t xml:space="preserve">
7.1 יש להוסיף עמודה.
7.2 תתווסף עמודה מצד ימין של עמודה זו.
7.3 יש להעתיק לעמודה החדשה את הנוסחאות מעמודה קיימת - עומדים על עמודה קיימת מעתיקים, עוברים לעמודה החדשה - מדביקים 
7.4 לשם זהירות - לוודא שהנוסחאות הועתקו.</t>
    </r>
  </si>
  <si>
    <r>
      <t xml:space="preserve">1. על הגוף לפרט כל משרד ממשלתי בנפרד, תוך מילוי סכום תמיכה או הקצבה </t>
    </r>
    <r>
      <rPr>
        <b/>
        <u/>
        <sz val="12.5"/>
        <color theme="1"/>
        <rFont val="David"/>
        <family val="2"/>
        <charset val="177"/>
      </rPr>
      <t>שאושרה בגין אותה שנה</t>
    </r>
    <r>
      <rPr>
        <sz val="12.5"/>
        <color theme="1"/>
        <rFont val="David"/>
        <family val="2"/>
        <charset val="177"/>
      </rPr>
      <t>, למעט מימון שהתקבל במסגרת התקשרות לרכישת שירותים, כמפורט בהגדרת "תמיכה ציבורית" לעיל.
2. הכנסות שהתקבלו ממשרד ממשלתי בדרך של רכישת שירותים יוצגו תחת מקורות עצמיים. התמיכה מהטוטו - תופיע  כמשרד ממשלתי - ספורט</t>
    </r>
  </si>
  <si>
    <r>
      <t xml:space="preserve">הכנסות והוצאות אלו לא יוכרו כחלק מהפעילות הנתמכת לצורך קבלת התמיכה. לפיכך, על הגוף לדווח הכנסות והוצאות אלו בעמודה של "סך פעילות שאינה נתמכת" בלבד.
יש לבצע הפרדה בין הכנסות אחרות להוצאות אחרות כמפורט בטבלה
</t>
    </r>
    <r>
      <rPr>
        <b/>
        <sz val="12.5"/>
        <color rgb="FFFF0000"/>
        <rFont val="David"/>
        <family val="2"/>
      </rPr>
      <t>הנתונים יוזנו תמיד כמספר חיובי (תחת טור של פעילות נתמכת )</t>
    </r>
    <r>
      <rPr>
        <sz val="12.5"/>
        <color theme="1"/>
        <rFont val="David"/>
        <family val="2"/>
        <charset val="177"/>
      </rPr>
      <t xml:space="preserve">
</t>
    </r>
  </si>
  <si>
    <t>מכבי אשדוד נשים</t>
  </si>
  <si>
    <t>פעילות נתמכת מספר 2 - מתקנים</t>
  </si>
  <si>
    <t>פעילות נתמכת מספר 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</si>
</sst>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0.00_);_(* \(#,##0.00\);_(* &quot;-&quot;??_);_(@_)"/>
    <numFmt numFmtId="165" formatCode="_ * #,##0_ ;_ * \-#,##0_ ;_ * &quot;-&quot;??_ ;_ @_ "/>
    <numFmt numFmtId="166" formatCode="#,##0;[Red]\(\-#,##0\)"/>
    <numFmt numFmtId="167" formatCode="#,##0.00;\(#,##0.0\);\-"/>
    <numFmt numFmtId="168" formatCode="00\-00\-00\-00"/>
    <numFmt numFmtId="169" formatCode="_(* #,##0_);_(* \(#,##0\);_(* &quot;-&quot;??_);_(@_)"/>
    <numFmt numFmtId="170" formatCode="#,##0;\(#,##0\);\-"/>
  </numFmts>
  <fonts count="61">
    <font>
      <sz val="11"/>
      <color theme="1"/>
      <name val="Arial"/>
      <family val="2"/>
      <charset val="177"/>
      <scheme val="minor"/>
    </font>
    <font>
      <sz val="11"/>
      <color indexed="8"/>
      <name val="Arial"/>
      <family val="2"/>
      <charset val="177"/>
    </font>
    <font>
      <sz val="12"/>
      <color theme="1"/>
      <name val="David"/>
      <family val="2"/>
      <charset val="177"/>
    </font>
    <font>
      <sz val="12"/>
      <color indexed="8"/>
      <name val="David"/>
      <family val="2"/>
      <charset val="177"/>
    </font>
    <font>
      <b/>
      <u/>
      <sz val="12"/>
      <name val="David"/>
      <family val="2"/>
      <charset val="177"/>
    </font>
    <font>
      <b/>
      <sz val="12"/>
      <name val="David"/>
      <family val="2"/>
      <charset val="177"/>
    </font>
    <font>
      <b/>
      <sz val="12"/>
      <color theme="1"/>
      <name val="David"/>
      <family val="2"/>
      <charset val="177"/>
    </font>
    <font>
      <b/>
      <sz val="20"/>
      <color theme="1"/>
      <name val="David"/>
      <family val="2"/>
      <charset val="177"/>
    </font>
    <font>
      <sz val="13"/>
      <color theme="1"/>
      <name val="David"/>
      <family val="2"/>
      <charset val="177"/>
    </font>
    <font>
      <b/>
      <sz val="12.5"/>
      <name val="David"/>
      <family val="2"/>
      <charset val="177"/>
    </font>
    <font>
      <sz val="14"/>
      <color theme="1"/>
      <name val="David"/>
      <family val="2"/>
      <charset val="177"/>
    </font>
    <font>
      <sz val="12.5"/>
      <name val="David"/>
      <family val="2"/>
      <charset val="177"/>
    </font>
    <font>
      <b/>
      <u/>
      <sz val="13"/>
      <name val="David"/>
      <family val="2"/>
      <charset val="177"/>
    </font>
    <font>
      <b/>
      <sz val="13"/>
      <color theme="1"/>
      <name val="David"/>
      <family val="2"/>
      <charset val="177"/>
    </font>
    <font>
      <sz val="12.5"/>
      <color theme="1"/>
      <name val="David"/>
      <family val="2"/>
      <charset val="177"/>
    </font>
    <font>
      <b/>
      <sz val="12.5"/>
      <color rgb="FFFF0000"/>
      <name val="David"/>
      <family val="2"/>
      <charset val="177"/>
    </font>
    <font>
      <b/>
      <sz val="12.5"/>
      <color theme="1"/>
      <name val="David"/>
      <family val="2"/>
      <charset val="177"/>
    </font>
    <font>
      <b/>
      <u/>
      <sz val="12.5"/>
      <color theme="1"/>
      <name val="David"/>
      <family val="2"/>
      <charset val="177"/>
    </font>
    <font>
      <b/>
      <u/>
      <sz val="14"/>
      <color theme="1"/>
      <name val="David"/>
      <family val="2"/>
      <charset val="177"/>
    </font>
    <font>
      <b/>
      <u/>
      <sz val="18"/>
      <color theme="1"/>
      <name val="David"/>
      <family val="2"/>
      <charset val="177"/>
    </font>
    <font>
      <b/>
      <sz val="12.5"/>
      <name val="David"/>
      <family val="2"/>
    </font>
    <font>
      <sz val="12.5"/>
      <name val="David"/>
      <family val="2"/>
    </font>
    <font>
      <b/>
      <sz val="12"/>
      <color theme="1"/>
      <name val="David"/>
      <family val="2"/>
    </font>
    <font>
      <sz val="11"/>
      <color theme="1"/>
      <name val="Arial"/>
      <family val="2"/>
      <charset val="177"/>
      <scheme val="minor"/>
    </font>
    <font>
      <b/>
      <sz val="18"/>
      <color theme="1"/>
      <name val="David"/>
      <family val="2"/>
      <charset val="177"/>
    </font>
    <font>
      <b/>
      <sz val="11"/>
      <name val="David"/>
      <family val="2"/>
    </font>
    <font>
      <b/>
      <sz val="11"/>
      <color rgb="FFFF0000"/>
      <name val="David"/>
      <family val="2"/>
    </font>
    <font>
      <sz val="11"/>
      <name val="David"/>
      <family val="2"/>
    </font>
    <font>
      <sz val="11"/>
      <color theme="1"/>
      <name val="David"/>
      <family val="2"/>
    </font>
    <font>
      <b/>
      <u/>
      <sz val="11"/>
      <name val="David"/>
      <family val="2"/>
    </font>
    <font>
      <b/>
      <sz val="11"/>
      <color indexed="8"/>
      <name val="David"/>
      <family val="2"/>
    </font>
    <font>
      <b/>
      <sz val="11"/>
      <color theme="1"/>
      <name val="David"/>
      <family val="2"/>
    </font>
    <font>
      <sz val="11"/>
      <color indexed="8"/>
      <name val="David"/>
      <family val="2"/>
    </font>
    <font>
      <b/>
      <sz val="10"/>
      <color rgb="FFFF0000"/>
      <name val="David"/>
      <family val="2"/>
    </font>
    <font>
      <b/>
      <sz val="10"/>
      <name val="David"/>
      <family val="2"/>
    </font>
    <font>
      <b/>
      <sz val="9"/>
      <name val="David"/>
      <family val="2"/>
    </font>
    <font>
      <sz val="10"/>
      <color theme="1"/>
      <name val="David"/>
      <family val="2"/>
    </font>
    <font>
      <sz val="10"/>
      <color rgb="FFFF0000"/>
      <name val="David"/>
      <family val="2"/>
    </font>
    <font>
      <sz val="10"/>
      <color indexed="8"/>
      <name val="David"/>
      <family val="2"/>
    </font>
    <font>
      <b/>
      <sz val="12.5"/>
      <color theme="1"/>
      <name val="David"/>
      <family val="2"/>
    </font>
    <font>
      <b/>
      <u/>
      <sz val="14"/>
      <color theme="1"/>
      <name val="David"/>
      <family val="2"/>
    </font>
    <font>
      <sz val="9"/>
      <color indexed="81"/>
      <name val="Tahoma"/>
      <family val="2"/>
    </font>
    <font>
      <b/>
      <sz val="12"/>
      <name val="David"/>
      <family val="2"/>
    </font>
    <font>
      <b/>
      <sz val="12"/>
      <color rgb="FFFF0000"/>
      <name val="David"/>
      <family val="2"/>
    </font>
    <font>
      <b/>
      <sz val="12.5"/>
      <color rgb="FFFF0000"/>
      <name val="David"/>
      <family val="2"/>
    </font>
    <font>
      <sz val="11"/>
      <name val="Calibri"/>
      <family val="2"/>
      <charset val="177"/>
    </font>
    <font>
      <sz val="11"/>
      <color rgb="FFFF0000"/>
      <name val="Calibri"/>
      <family val="2"/>
      <charset val="177"/>
    </font>
    <font>
      <sz val="11"/>
      <name val="Arial"/>
      <family val="2"/>
    </font>
    <font>
      <sz val="10"/>
      <name val="Arial"/>
      <family val="2"/>
    </font>
    <font>
      <sz val="10"/>
      <name val="Arial"/>
      <family val="2"/>
      <scheme val="minor"/>
    </font>
    <font>
      <sz val="11"/>
      <name val="Arial"/>
      <family val="2"/>
      <charset val="177"/>
    </font>
    <font>
      <sz val="10"/>
      <color indexed="8"/>
      <name val="Arial"/>
      <family val="2"/>
    </font>
    <font>
      <sz val="12"/>
      <name val="HEBMED"/>
      <charset val="177"/>
    </font>
    <font>
      <sz val="11"/>
      <color rgb="FF7030A0"/>
      <name val="Calibri"/>
      <family val="2"/>
      <charset val="177"/>
    </font>
    <font>
      <sz val="11"/>
      <color indexed="8"/>
      <name val="Arial"/>
      <family val="2"/>
    </font>
    <font>
      <sz val="11"/>
      <color theme="1"/>
      <name val="Calibri"/>
      <family val="2"/>
      <charset val="177"/>
    </font>
    <font>
      <b/>
      <sz val="14"/>
      <color theme="1"/>
      <name val="David"/>
      <family val="2"/>
      <charset val="177"/>
    </font>
    <font>
      <b/>
      <sz val="16"/>
      <color theme="1"/>
      <name val="David"/>
      <family val="2"/>
      <charset val="177"/>
    </font>
    <font>
      <sz val="11"/>
      <name val="Arial"/>
      <family val="2"/>
      <charset val="177"/>
      <scheme val="minor"/>
    </font>
    <font>
      <sz val="14"/>
      <name val="David"/>
      <family val="2"/>
    </font>
    <font>
      <sz val="11"/>
      <color indexed="8"/>
      <name val="Calibri"/>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9999"/>
        <bgColor indexed="64"/>
      </patternFill>
    </fill>
  </fills>
  <borders count="24">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4" fontId="1" fillId="0" borderId="0" applyFont="0" applyFill="0" applyBorder="0" applyAlignment="0" applyProtection="0"/>
    <xf numFmtId="9" fontId="23" fillId="0" borderId="0" applyFont="0" applyFill="0" applyBorder="0" applyAlignment="0" applyProtection="0"/>
    <xf numFmtId="0" fontId="48" fillId="0" borderId="0"/>
    <xf numFmtId="43" fontId="1" fillId="0" borderId="0" applyFont="0" applyFill="0" applyBorder="0" applyAlignment="0" applyProtection="0"/>
    <xf numFmtId="0" fontId="48" fillId="0" borderId="0"/>
  </cellStyleXfs>
  <cellXfs count="250">
    <xf numFmtId="0" fontId="0" fillId="0" borderId="0" xfId="0"/>
    <xf numFmtId="49" fontId="27" fillId="3" borderId="0" xfId="0" applyNumberFormat="1" applyFont="1" applyFill="1" applyBorder="1" applyAlignment="1" applyProtection="1">
      <alignment vertical="top" wrapText="1"/>
      <protection locked="0"/>
    </xf>
    <xf numFmtId="0" fontId="27" fillId="3" borderId="0" xfId="0" applyFont="1" applyFill="1" applyBorder="1" applyProtection="1">
      <protection locked="0"/>
    </xf>
    <xf numFmtId="0" fontId="27" fillId="3" borderId="12" xfId="0" applyFont="1" applyFill="1" applyBorder="1" applyAlignment="1" applyProtection="1">
      <alignment horizontal="right" vertical="center" wrapText="1" readingOrder="2"/>
      <protection locked="0"/>
    </xf>
    <xf numFmtId="0" fontId="27" fillId="3" borderId="8" xfId="0" applyFont="1" applyFill="1" applyBorder="1" applyAlignment="1" applyProtection="1">
      <alignment horizontal="right" vertical="center" wrapText="1" readingOrder="2"/>
      <protection locked="0"/>
    </xf>
    <xf numFmtId="167" fontId="27" fillId="0" borderId="3" xfId="1" applyNumberFormat="1" applyFont="1" applyFill="1" applyBorder="1" applyAlignment="1" applyProtection="1">
      <alignment horizontal="center" vertical="center" wrapText="1" readingOrder="2"/>
      <protection locked="0"/>
    </xf>
    <xf numFmtId="167" fontId="27" fillId="3" borderId="3" xfId="1" applyNumberFormat="1" applyFont="1" applyFill="1" applyBorder="1" applyAlignment="1" applyProtection="1">
      <alignment horizontal="center" vertical="center" wrapText="1" readingOrder="2"/>
      <protection locked="0"/>
    </xf>
    <xf numFmtId="0" fontId="27" fillId="0" borderId="8" xfId="0" applyFont="1" applyFill="1" applyBorder="1" applyAlignment="1" applyProtection="1">
      <alignment horizontal="right" vertical="center" wrapText="1" readingOrder="2"/>
      <protection locked="0"/>
    </xf>
    <xf numFmtId="0" fontId="25" fillId="3" borderId="8" xfId="0" applyFont="1" applyFill="1" applyBorder="1" applyAlignment="1" applyProtection="1">
      <alignment horizontal="right" vertical="center" wrapText="1" readingOrder="2"/>
      <protection locked="0"/>
    </xf>
    <xf numFmtId="167" fontId="27" fillId="0" borderId="4" xfId="1" applyNumberFormat="1" applyFont="1" applyFill="1" applyBorder="1" applyAlignment="1" applyProtection="1">
      <alignment horizontal="center" vertical="center" wrapText="1" readingOrder="2"/>
      <protection locked="0"/>
    </xf>
    <xf numFmtId="0" fontId="25" fillId="0" borderId="19" xfId="0" applyFont="1" applyFill="1" applyBorder="1" applyAlignment="1" applyProtection="1">
      <alignment horizontal="right" vertical="center" wrapText="1" readingOrder="2"/>
      <protection locked="0"/>
    </xf>
    <xf numFmtId="0" fontId="25" fillId="0" borderId="5" xfId="0" applyFont="1" applyFill="1" applyBorder="1" applyAlignment="1" applyProtection="1">
      <alignment horizontal="right" vertical="center" wrapText="1" readingOrder="2"/>
      <protection locked="0"/>
    </xf>
    <xf numFmtId="49" fontId="34" fillId="6" borderId="14" xfId="0" applyNumberFormat="1" applyFont="1" applyFill="1" applyBorder="1" applyAlignment="1" applyProtection="1">
      <alignment horizontal="center" vertical="top" wrapText="1" readingOrder="2"/>
      <protection locked="0"/>
    </xf>
    <xf numFmtId="0" fontId="25" fillId="6" borderId="14" xfId="0" applyFont="1" applyFill="1" applyBorder="1" applyAlignment="1" applyProtection="1">
      <alignment horizontal="center" vertical="top" wrapText="1" readingOrder="2"/>
      <protection locked="0"/>
    </xf>
    <xf numFmtId="0" fontId="25" fillId="7" borderId="14" xfId="0" applyFont="1" applyFill="1" applyBorder="1" applyAlignment="1" applyProtection="1">
      <alignment horizontal="center" vertical="top" wrapText="1" readingOrder="2"/>
      <protection locked="0"/>
    </xf>
    <xf numFmtId="167" fontId="27" fillId="0" borderId="3" xfId="1" applyNumberFormat="1" applyFont="1" applyBorder="1" applyAlignment="1" applyProtection="1">
      <alignment horizontal="center" vertical="center" wrapText="1" readingOrder="2"/>
      <protection locked="0"/>
    </xf>
    <xf numFmtId="167" fontId="27" fillId="10" borderId="3" xfId="1" applyNumberFormat="1" applyFont="1" applyFill="1" applyBorder="1" applyAlignment="1" applyProtection="1">
      <alignment horizontal="center" vertical="center" wrapText="1" readingOrder="2"/>
      <protection locked="0"/>
    </xf>
    <xf numFmtId="167" fontId="27" fillId="10" borderId="4" xfId="1" applyNumberFormat="1" applyFont="1" applyFill="1" applyBorder="1" applyAlignment="1" applyProtection="1">
      <alignment horizontal="center" vertical="center" wrapText="1" readingOrder="2"/>
      <protection locked="0"/>
    </xf>
    <xf numFmtId="0" fontId="25" fillId="0" borderId="8" xfId="0" applyFont="1" applyBorder="1" applyAlignment="1" applyProtection="1">
      <alignment horizontal="right" vertical="center" wrapText="1" readingOrder="2"/>
      <protection locked="0"/>
    </xf>
    <xf numFmtId="0" fontId="25" fillId="4" borderId="16" xfId="0" applyFont="1" applyFill="1" applyBorder="1" applyAlignment="1" applyProtection="1">
      <alignment horizontal="right" vertical="center" wrapText="1" readingOrder="2"/>
      <protection locked="0"/>
    </xf>
    <xf numFmtId="0" fontId="25" fillId="4" borderId="14" xfId="0" applyFont="1" applyFill="1" applyBorder="1" applyAlignment="1" applyProtection="1">
      <alignment horizontal="right" vertical="center" wrapText="1" readingOrder="2"/>
      <protection locked="0"/>
    </xf>
    <xf numFmtId="0" fontId="2" fillId="3" borderId="0" xfId="0" applyFont="1" applyFill="1" applyAlignment="1" applyProtection="1">
      <alignment vertical="top"/>
      <protection locked="0"/>
    </xf>
    <xf numFmtId="49" fontId="2" fillId="3" borderId="0" xfId="0" applyNumberFormat="1" applyFont="1" applyFill="1" applyAlignment="1" applyProtection="1">
      <alignment vertical="top" wrapText="1"/>
      <protection locked="0"/>
    </xf>
    <xf numFmtId="0" fontId="2" fillId="3" borderId="0" xfId="0" applyFont="1" applyFill="1" applyProtection="1">
      <protection locked="0"/>
    </xf>
    <xf numFmtId="0" fontId="2" fillId="3" borderId="0" xfId="0" applyFont="1" applyFill="1" applyAlignment="1" applyProtection="1">
      <alignment horizontal="center"/>
      <protection locked="0"/>
    </xf>
    <xf numFmtId="0" fontId="6" fillId="3" borderId="0" xfId="0" applyFont="1" applyFill="1" applyProtection="1">
      <protection locked="0"/>
    </xf>
    <xf numFmtId="0" fontId="24" fillId="5" borderId="20"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top"/>
      <protection locked="0"/>
    </xf>
    <xf numFmtId="0" fontId="7" fillId="3" borderId="0" xfId="0" applyFont="1" applyFill="1" applyAlignment="1" applyProtection="1">
      <alignment horizontal="center" vertical="top"/>
      <protection locked="0"/>
    </xf>
    <xf numFmtId="0" fontId="6" fillId="3" borderId="0" xfId="0" applyFont="1" applyFill="1" applyAlignment="1" applyProtection="1">
      <alignment horizontal="right" vertical="top" readingOrder="2"/>
      <protection locked="0"/>
    </xf>
    <xf numFmtId="0" fontId="6" fillId="3" borderId="0" xfId="0" applyFont="1" applyFill="1" applyAlignment="1" applyProtection="1">
      <alignment horizontal="center" vertical="top" readingOrder="2"/>
      <protection locked="0"/>
    </xf>
    <xf numFmtId="0" fontId="42" fillId="3" borderId="0" xfId="0" applyFont="1" applyFill="1" applyBorder="1" applyAlignment="1" applyProtection="1">
      <alignment horizontal="right" vertical="top"/>
      <protection locked="0"/>
    </xf>
    <xf numFmtId="0" fontId="8" fillId="3" borderId="0" xfId="0" applyFont="1" applyFill="1" applyProtection="1">
      <protection locked="0"/>
    </xf>
    <xf numFmtId="0" fontId="3" fillId="3" borderId="0" xfId="0" applyFont="1" applyFill="1" applyBorder="1" applyAlignment="1" applyProtection="1">
      <alignment horizontal="right" vertical="top" readingOrder="2"/>
      <protection locked="0"/>
    </xf>
    <xf numFmtId="0" fontId="22" fillId="3" borderId="0" xfId="0" applyFont="1" applyFill="1" applyBorder="1" applyAlignment="1" applyProtection="1">
      <alignment vertical="top"/>
      <protection locked="0"/>
    </xf>
    <xf numFmtId="0" fontId="8" fillId="3" borderId="0" xfId="0" applyFont="1" applyFill="1" applyAlignment="1" applyProtection="1">
      <alignment horizontal="center"/>
      <protection locked="0"/>
    </xf>
    <xf numFmtId="0" fontId="13" fillId="3" borderId="0" xfId="0" applyFont="1" applyFill="1" applyProtection="1">
      <protection locked="0"/>
    </xf>
    <xf numFmtId="0" fontId="6" fillId="3" borderId="0" xfId="0" applyFont="1" applyFill="1" applyBorder="1" applyAlignment="1" applyProtection="1">
      <alignment horizontal="center" vertical="center"/>
      <protection locked="0"/>
    </xf>
    <xf numFmtId="0" fontId="4" fillId="3" borderId="0" xfId="0" applyFont="1" applyFill="1" applyAlignment="1" applyProtection="1">
      <alignment vertical="top"/>
      <protection locked="0"/>
    </xf>
    <xf numFmtId="49" fontId="12" fillId="3" borderId="0" xfId="0" applyNumberFormat="1" applyFont="1" applyFill="1" applyAlignment="1" applyProtection="1">
      <alignment vertical="top" wrapText="1"/>
      <protection locked="0"/>
    </xf>
    <xf numFmtId="0" fontId="12" fillId="3" borderId="0" xfId="0" applyFont="1" applyFill="1" applyProtection="1">
      <protection locked="0"/>
    </xf>
    <xf numFmtId="0" fontId="12" fillId="3" borderId="0" xfId="0" applyFont="1" applyFill="1" applyAlignment="1" applyProtection="1">
      <alignment horizontal="right" readingOrder="2"/>
      <protection locked="0"/>
    </xf>
    <xf numFmtId="0" fontId="43" fillId="3" borderId="0" xfId="0" applyFont="1" applyFill="1" applyAlignment="1" applyProtection="1">
      <alignment vertical="top"/>
      <protection locked="0"/>
    </xf>
    <xf numFmtId="0" fontId="6" fillId="3" borderId="0" xfId="0" applyFont="1" applyFill="1" applyAlignment="1" applyProtection="1">
      <alignment horizontal="center"/>
      <protection locked="0"/>
    </xf>
    <xf numFmtId="0" fontId="25" fillId="6" borderId="16" xfId="0" applyFont="1" applyFill="1" applyBorder="1" applyAlignment="1" applyProtection="1">
      <alignment horizontal="right" vertical="top" wrapText="1" readingOrder="2"/>
      <protection locked="0"/>
    </xf>
    <xf numFmtId="0" fontId="34" fillId="6" borderId="14" xfId="0" applyFont="1" applyFill="1" applyBorder="1" applyAlignment="1" applyProtection="1">
      <alignment horizontal="center" vertical="top" wrapText="1" readingOrder="2"/>
      <protection locked="0"/>
    </xf>
    <xf numFmtId="0" fontId="25" fillId="6" borderId="15" xfId="0" applyFont="1" applyFill="1" applyBorder="1" applyAlignment="1" applyProtection="1">
      <alignment horizontal="center" vertical="top" wrapText="1" readingOrder="2"/>
      <protection locked="0"/>
    </xf>
    <xf numFmtId="0" fontId="2" fillId="3" borderId="0" xfId="0" applyFont="1" applyFill="1" applyAlignment="1" applyProtection="1">
      <alignment horizontal="center" vertical="center" wrapText="1"/>
      <protection locked="0"/>
    </xf>
    <xf numFmtId="0" fontId="27" fillId="3" borderId="12" xfId="0" applyFont="1" applyFill="1" applyBorder="1" applyAlignment="1" applyProtection="1">
      <alignment horizontal="center" vertical="center" wrapText="1" readingOrder="2"/>
      <protection locked="0"/>
    </xf>
    <xf numFmtId="0" fontId="27" fillId="3" borderId="4" xfId="0" applyFont="1" applyFill="1" applyBorder="1" applyAlignment="1" applyProtection="1">
      <alignment horizontal="center" vertical="center" wrapText="1" readingOrder="2"/>
      <protection locked="0"/>
    </xf>
    <xf numFmtId="0" fontId="27" fillId="3" borderId="13" xfId="0" applyFont="1" applyFill="1" applyBorder="1" applyAlignment="1" applyProtection="1">
      <alignment horizontal="center" vertical="center" wrapText="1" readingOrder="2"/>
      <protection locked="0"/>
    </xf>
    <xf numFmtId="0" fontId="25" fillId="7" borderId="10" xfId="0" applyFont="1" applyFill="1" applyBorder="1" applyAlignment="1" applyProtection="1">
      <alignment horizontal="right" vertical="center" wrapText="1" readingOrder="2"/>
      <protection locked="0"/>
    </xf>
    <xf numFmtId="0" fontId="25" fillId="7" borderId="2" xfId="0" applyFont="1" applyFill="1" applyBorder="1" applyAlignment="1" applyProtection="1">
      <alignment horizontal="right" vertical="center" wrapText="1" readingOrder="2"/>
      <protection locked="0"/>
    </xf>
    <xf numFmtId="0" fontId="29" fillId="7" borderId="2" xfId="0" applyFont="1" applyFill="1" applyBorder="1" applyAlignment="1" applyProtection="1">
      <alignment horizontal="center" vertical="center" wrapText="1" readingOrder="2"/>
      <protection locked="0"/>
    </xf>
    <xf numFmtId="0" fontId="25" fillId="7" borderId="2" xfId="0" applyFont="1" applyFill="1" applyBorder="1" applyAlignment="1" applyProtection="1">
      <alignment horizontal="center" vertical="center" wrapText="1" readingOrder="2"/>
      <protection locked="0"/>
    </xf>
    <xf numFmtId="0" fontId="28" fillId="7" borderId="18" xfId="0" applyFont="1" applyFill="1" applyBorder="1" applyAlignment="1" applyProtection="1">
      <alignment horizontal="center" vertical="center"/>
      <protection locked="0"/>
    </xf>
    <xf numFmtId="0" fontId="25" fillId="5" borderId="5" xfId="0" applyFont="1" applyFill="1" applyBorder="1" applyAlignment="1" applyProtection="1">
      <alignment horizontal="center" vertical="center" wrapText="1" readingOrder="2"/>
      <protection locked="0"/>
    </xf>
    <xf numFmtId="0" fontId="36" fillId="5" borderId="11" xfId="0" applyFont="1" applyFill="1" applyBorder="1" applyAlignment="1" applyProtection="1">
      <alignment horizontal="center" vertical="center"/>
      <protection locked="0"/>
    </xf>
    <xf numFmtId="49" fontId="28" fillId="0" borderId="3" xfId="0" applyNumberFormat="1" applyFont="1" applyFill="1" applyBorder="1" applyAlignment="1" applyProtection="1">
      <alignment horizontal="center" vertical="center" wrapText="1"/>
      <protection locked="0"/>
    </xf>
    <xf numFmtId="167" fontId="27" fillId="0" borderId="3" xfId="0" applyNumberFormat="1" applyFont="1" applyFill="1" applyBorder="1" applyAlignment="1" applyProtection="1">
      <alignment horizontal="center" vertical="center" wrapText="1" readingOrder="2"/>
      <protection locked="0"/>
    </xf>
    <xf numFmtId="167" fontId="32" fillId="0" borderId="3" xfId="1" applyNumberFormat="1" applyFont="1" applyFill="1" applyBorder="1" applyAlignment="1" applyProtection="1">
      <alignment horizontal="center" vertical="center" wrapText="1" readingOrder="2"/>
      <protection locked="0"/>
    </xf>
    <xf numFmtId="0" fontId="36" fillId="0" borderId="9" xfId="0" applyFont="1" applyFill="1" applyBorder="1" applyAlignment="1" applyProtection="1">
      <alignment horizontal="center" vertical="center"/>
      <protection locked="0"/>
    </xf>
    <xf numFmtId="167" fontId="30" fillId="9" borderId="3" xfId="1" applyNumberFormat="1" applyFont="1" applyFill="1" applyBorder="1" applyAlignment="1" applyProtection="1">
      <alignment horizontal="center" vertical="center" wrapText="1" readingOrder="2"/>
      <protection locked="0"/>
    </xf>
    <xf numFmtId="0" fontId="36" fillId="9" borderId="9" xfId="0" applyFont="1" applyFill="1" applyBorder="1" applyAlignment="1" applyProtection="1">
      <alignment horizontal="center" vertical="center" wrapText="1"/>
      <protection locked="0"/>
    </xf>
    <xf numFmtId="167" fontId="25" fillId="5" borderId="3" xfId="0" applyNumberFormat="1" applyFont="1" applyFill="1" applyBorder="1" applyAlignment="1" applyProtection="1">
      <alignment horizontal="center" vertical="center" wrapText="1" readingOrder="2"/>
      <protection locked="0"/>
    </xf>
    <xf numFmtId="0" fontId="36" fillId="5" borderId="9" xfId="0" applyFont="1" applyFill="1" applyBorder="1" applyAlignment="1" applyProtection="1">
      <alignment horizontal="center" vertical="center"/>
      <protection locked="0"/>
    </xf>
    <xf numFmtId="49" fontId="26" fillId="0" borderId="3" xfId="0" applyNumberFormat="1" applyFont="1" applyFill="1" applyBorder="1" applyAlignment="1" applyProtection="1">
      <alignment horizontal="center" vertical="center"/>
      <protection locked="0"/>
    </xf>
    <xf numFmtId="0" fontId="36" fillId="9" borderId="13" xfId="0" applyFont="1" applyFill="1" applyBorder="1" applyAlignment="1" applyProtection="1">
      <alignment horizontal="center" vertical="center" wrapText="1"/>
      <protection locked="0"/>
    </xf>
    <xf numFmtId="0" fontId="36" fillId="4" borderId="15" xfId="0" applyFont="1" applyFill="1" applyBorder="1" applyAlignment="1" applyProtection="1">
      <alignment horizontal="center" vertical="center" wrapText="1"/>
      <protection locked="0"/>
    </xf>
    <xf numFmtId="0" fontId="10" fillId="3" borderId="0" xfId="0" applyFont="1" applyFill="1" applyAlignment="1" applyProtection="1">
      <alignment horizontal="center"/>
      <protection locked="0"/>
    </xf>
    <xf numFmtId="0" fontId="36" fillId="8" borderId="9" xfId="0" applyFont="1" applyFill="1" applyBorder="1" applyAlignment="1" applyProtection="1">
      <alignment horizontal="center" vertical="center" wrapText="1"/>
      <protection locked="0"/>
    </xf>
    <xf numFmtId="0" fontId="28" fillId="5" borderId="15" xfId="0" applyFont="1" applyFill="1" applyBorder="1" applyAlignment="1" applyProtection="1">
      <alignment horizontal="center" vertical="center"/>
      <protection locked="0"/>
    </xf>
    <xf numFmtId="167" fontId="30" fillId="0" borderId="5" xfId="1" applyNumberFormat="1" applyFont="1" applyFill="1" applyBorder="1" applyAlignment="1" applyProtection="1">
      <alignment horizontal="center" vertical="center" wrapText="1" readingOrder="2"/>
      <protection locked="0"/>
    </xf>
    <xf numFmtId="0" fontId="36" fillId="0" borderId="11" xfId="0" applyFont="1" applyFill="1" applyBorder="1" applyAlignment="1" applyProtection="1">
      <alignment horizontal="center" vertical="center" wrapText="1"/>
      <protection locked="0"/>
    </xf>
    <xf numFmtId="49" fontId="28" fillId="3" borderId="3" xfId="0" applyNumberFormat="1" applyFont="1" applyFill="1" applyBorder="1" applyAlignment="1" applyProtection="1">
      <alignment horizontal="center" vertical="center" wrapText="1"/>
      <protection locked="0"/>
    </xf>
    <xf numFmtId="0" fontId="37" fillId="3" borderId="9" xfId="0" applyFont="1" applyFill="1" applyBorder="1" applyAlignment="1" applyProtection="1">
      <alignment horizontal="center" vertical="center"/>
      <protection locked="0"/>
    </xf>
    <xf numFmtId="49" fontId="28" fillId="3" borderId="4" xfId="0" applyNumberFormat="1" applyFont="1" applyFill="1" applyBorder="1" applyAlignment="1" applyProtection="1">
      <alignment horizontal="center" vertical="center" wrapText="1"/>
      <protection locked="0"/>
    </xf>
    <xf numFmtId="49" fontId="28" fillId="3" borderId="0" xfId="0" applyNumberFormat="1" applyFont="1" applyFill="1" applyBorder="1" applyAlignment="1" applyProtection="1">
      <alignment vertical="top" wrapText="1"/>
      <protection locked="0"/>
    </xf>
    <xf numFmtId="167" fontId="28" fillId="3" borderId="0" xfId="0" applyNumberFormat="1" applyFont="1" applyFill="1" applyBorder="1" applyProtection="1">
      <protection locked="0"/>
    </xf>
    <xf numFmtId="167" fontId="28" fillId="3" borderId="0" xfId="0" applyNumberFormat="1" applyFont="1" applyFill="1" applyBorder="1" applyAlignment="1" applyProtection="1">
      <alignment horizontal="center"/>
      <protection locked="0"/>
    </xf>
    <xf numFmtId="167" fontId="31" fillId="3" borderId="0" xfId="0" applyNumberFormat="1" applyFont="1" applyFill="1" applyBorder="1" applyProtection="1">
      <protection locked="0"/>
    </xf>
    <xf numFmtId="0" fontId="25" fillId="6" borderId="6" xfId="0" applyFont="1" applyFill="1" applyBorder="1" applyAlignment="1" applyProtection="1">
      <alignment horizontal="right" vertical="center" wrapText="1" readingOrder="2"/>
      <protection locked="0"/>
    </xf>
    <xf numFmtId="0" fontId="35" fillId="6" borderId="7" xfId="0" applyFont="1" applyFill="1" applyBorder="1" applyAlignment="1" applyProtection="1">
      <alignment horizontal="center" vertical="center" wrapText="1" readingOrder="2"/>
      <protection locked="0"/>
    </xf>
    <xf numFmtId="167" fontId="25" fillId="6" borderId="7" xfId="0" applyNumberFormat="1" applyFont="1" applyFill="1" applyBorder="1" applyAlignment="1" applyProtection="1">
      <alignment horizontal="center" vertical="center" wrapText="1" readingOrder="2"/>
      <protection locked="0"/>
    </xf>
    <xf numFmtId="0" fontId="28" fillId="6" borderId="21" xfId="0" applyFont="1" applyFill="1" applyBorder="1" applyAlignment="1" applyProtection="1">
      <alignment horizontal="center" vertical="center"/>
      <protection locked="0"/>
    </xf>
    <xf numFmtId="166" fontId="25" fillId="0" borderId="8" xfId="0" applyNumberFormat="1" applyFont="1" applyFill="1" applyBorder="1" applyAlignment="1" applyProtection="1">
      <alignment horizontal="right" vertical="center" wrapText="1" readingOrder="2"/>
      <protection locked="0"/>
    </xf>
    <xf numFmtId="49" fontId="26" fillId="0" borderId="3" xfId="1" applyNumberFormat="1" applyFont="1" applyFill="1" applyBorder="1" applyAlignment="1" applyProtection="1">
      <alignment horizontal="center" vertical="center" readingOrder="2"/>
      <protection locked="0"/>
    </xf>
    <xf numFmtId="167" fontId="25" fillId="0" borderId="3" xfId="1" applyNumberFormat="1" applyFont="1" applyFill="1" applyBorder="1" applyAlignment="1" applyProtection="1">
      <alignment horizontal="center" vertical="center" wrapText="1" readingOrder="2"/>
      <protection locked="0"/>
    </xf>
    <xf numFmtId="37" fontId="34" fillId="0" borderId="9" xfId="1" applyNumberFormat="1" applyFont="1" applyFill="1" applyBorder="1" applyAlignment="1" applyProtection="1">
      <alignment horizontal="center" vertical="center" wrapText="1" readingOrder="2"/>
      <protection locked="0"/>
    </xf>
    <xf numFmtId="37" fontId="33" fillId="8" borderId="9" xfId="1" applyNumberFormat="1" applyFont="1" applyFill="1" applyBorder="1" applyAlignment="1" applyProtection="1">
      <alignment horizontal="right" vertical="center" wrapText="1" readingOrder="2"/>
      <protection locked="0"/>
    </xf>
    <xf numFmtId="49" fontId="25" fillId="0" borderId="3" xfId="1" applyNumberFormat="1" applyFont="1" applyFill="1" applyBorder="1" applyAlignment="1" applyProtection="1">
      <alignment horizontal="center" vertical="center" wrapText="1" readingOrder="2"/>
      <protection locked="0"/>
    </xf>
    <xf numFmtId="37" fontId="33" fillId="0" borderId="9" xfId="1" applyNumberFormat="1" applyFont="1" applyFill="1" applyBorder="1" applyAlignment="1" applyProtection="1">
      <alignment horizontal="center" vertical="center" wrapText="1" readingOrder="2"/>
      <protection locked="0"/>
    </xf>
    <xf numFmtId="49" fontId="28" fillId="0" borderId="3" xfId="0" applyNumberFormat="1" applyFont="1" applyBorder="1" applyAlignment="1" applyProtection="1">
      <alignment horizontal="center" vertical="center" wrapText="1"/>
      <protection locked="0"/>
    </xf>
    <xf numFmtId="165" fontId="38" fillId="0" borderId="9" xfId="1" applyNumberFormat="1" applyFont="1" applyFill="1" applyBorder="1" applyAlignment="1" applyProtection="1">
      <alignment horizontal="center" vertical="center" wrapText="1" readingOrder="2"/>
      <protection locked="0"/>
    </xf>
    <xf numFmtId="0" fontId="26" fillId="3" borderId="0" xfId="0" applyFont="1" applyFill="1" applyAlignment="1" applyProtection="1">
      <alignment vertical="top"/>
      <protection locked="0"/>
    </xf>
    <xf numFmtId="49" fontId="28" fillId="3" borderId="0" xfId="0" applyNumberFormat="1" applyFont="1" applyFill="1" applyAlignment="1" applyProtection="1">
      <alignment vertical="top" wrapText="1"/>
      <protection locked="0"/>
    </xf>
    <xf numFmtId="0" fontId="28" fillId="3" borderId="0" xfId="0" applyFont="1" applyFill="1" applyProtection="1">
      <protection locked="0"/>
    </xf>
    <xf numFmtId="0" fontId="28" fillId="3" borderId="0" xfId="0" applyFont="1" applyFill="1" applyAlignment="1" applyProtection="1">
      <alignment horizontal="center"/>
      <protection locked="0"/>
    </xf>
    <xf numFmtId="0" fontId="31" fillId="3" borderId="0" xfId="0" applyFont="1" applyFill="1" applyProtection="1">
      <protection locked="0"/>
    </xf>
    <xf numFmtId="0" fontId="25" fillId="3" borderId="0" xfId="0" applyFont="1" applyFill="1" applyBorder="1" applyAlignment="1" applyProtection="1">
      <alignment horizontal="center"/>
      <protection locked="0"/>
    </xf>
    <xf numFmtId="0" fontId="25" fillId="3" borderId="0" xfId="0" applyFont="1" applyFill="1" applyBorder="1" applyAlignment="1" applyProtection="1">
      <alignment horizontal="right"/>
      <protection locked="0"/>
    </xf>
    <xf numFmtId="0" fontId="28" fillId="3" borderId="0" xfId="0" applyFont="1" applyFill="1" applyBorder="1" applyProtection="1">
      <protection locked="0"/>
    </xf>
    <xf numFmtId="0" fontId="28" fillId="3" borderId="0" xfId="0" applyFont="1" applyFill="1" applyBorder="1" applyAlignment="1" applyProtection="1">
      <alignment horizontal="center"/>
      <protection locked="0"/>
    </xf>
    <xf numFmtId="0" fontId="28" fillId="3" borderId="0" xfId="0" applyFont="1" applyFill="1" applyBorder="1" applyAlignment="1" applyProtection="1">
      <alignment vertical="top"/>
      <protection locked="0"/>
    </xf>
    <xf numFmtId="0" fontId="31" fillId="3" borderId="0" xfId="0" applyFont="1" applyFill="1" applyBorder="1" applyProtection="1">
      <protection locked="0"/>
    </xf>
    <xf numFmtId="0" fontId="2" fillId="3" borderId="0" xfId="0" applyFont="1" applyFill="1" applyBorder="1" applyProtection="1">
      <protection locked="0"/>
    </xf>
    <xf numFmtId="0" fontId="29" fillId="3" borderId="0" xfId="0" applyFont="1" applyFill="1" applyBorder="1" applyAlignment="1" applyProtection="1">
      <alignment vertical="top"/>
      <protection locked="0"/>
    </xf>
    <xf numFmtId="0" fontId="2" fillId="3" borderId="0" xfId="0" applyFont="1" applyFill="1" applyBorder="1" applyAlignment="1" applyProtection="1">
      <alignment horizontal="center"/>
      <protection locked="0"/>
    </xf>
    <xf numFmtId="0" fontId="31" fillId="3" borderId="0" xfId="0" applyFont="1" applyFill="1" applyBorder="1" applyAlignment="1" applyProtection="1">
      <alignment horizontal="center" vertical="top" wrapText="1" readingOrder="2"/>
      <protection locked="0"/>
    </xf>
    <xf numFmtId="49" fontId="31" fillId="3" borderId="0" xfId="0" applyNumberFormat="1" applyFont="1" applyFill="1" applyBorder="1" applyAlignment="1" applyProtection="1">
      <alignment horizontal="center" wrapText="1"/>
      <protection locked="0"/>
    </xf>
    <xf numFmtId="0" fontId="31" fillId="3" borderId="0" xfId="0" applyFont="1" applyFill="1" applyBorder="1" applyAlignment="1" applyProtection="1">
      <alignment horizontal="center" wrapText="1"/>
      <protection locked="0"/>
    </xf>
    <xf numFmtId="0" fontId="6" fillId="3" borderId="0" xfId="0" applyFont="1" applyFill="1" applyBorder="1" applyAlignment="1" applyProtection="1">
      <alignment horizontal="center"/>
      <protection locked="0"/>
    </xf>
    <xf numFmtId="0" fontId="32" fillId="3" borderId="0" xfId="0" applyFont="1" applyFill="1" applyBorder="1" applyAlignment="1" applyProtection="1">
      <alignment horizontal="left" vertical="top" wrapText="1" readingOrder="2"/>
      <protection locked="0"/>
    </xf>
    <xf numFmtId="165" fontId="32" fillId="3" borderId="0" xfId="1" applyNumberFormat="1" applyFont="1" applyFill="1" applyBorder="1" applyAlignment="1" applyProtection="1">
      <alignment horizontal="center" wrapText="1" readingOrder="2"/>
      <protection locked="0"/>
    </xf>
    <xf numFmtId="0" fontId="32" fillId="3" borderId="0" xfId="0" applyFont="1" applyFill="1" applyBorder="1" applyAlignment="1" applyProtection="1">
      <alignment vertical="top" wrapText="1" readingOrder="2"/>
      <protection locked="0"/>
    </xf>
    <xf numFmtId="0" fontId="30" fillId="3" borderId="0" xfId="0" applyFont="1" applyFill="1" applyBorder="1" applyAlignment="1" applyProtection="1">
      <alignment vertical="top" wrapText="1" readingOrder="2"/>
      <protection locked="0"/>
    </xf>
    <xf numFmtId="0" fontId="25" fillId="5" borderId="19" xfId="0" applyFont="1" applyFill="1" applyBorder="1" applyAlignment="1" applyProtection="1">
      <alignment horizontal="right" vertical="center" wrapText="1" readingOrder="2"/>
    </xf>
    <xf numFmtId="49" fontId="28" fillId="5" borderId="5" xfId="0" applyNumberFormat="1"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readingOrder="2"/>
    </xf>
    <xf numFmtId="0" fontId="25" fillId="9" borderId="8" xfId="0" applyFont="1" applyFill="1" applyBorder="1" applyAlignment="1" applyProtection="1">
      <alignment horizontal="right" vertical="center" wrapText="1" readingOrder="2"/>
    </xf>
    <xf numFmtId="0" fontId="25" fillId="9" borderId="3" xfId="0" applyFont="1" applyFill="1" applyBorder="1" applyAlignment="1" applyProtection="1">
      <alignment horizontal="right" vertical="center" wrapText="1" readingOrder="2"/>
    </xf>
    <xf numFmtId="167" fontId="30" fillId="9" borderId="3" xfId="1" applyNumberFormat="1" applyFont="1" applyFill="1" applyBorder="1" applyAlignment="1" applyProtection="1">
      <alignment horizontal="center" vertical="center" wrapText="1" readingOrder="2"/>
    </xf>
    <xf numFmtId="0" fontId="25" fillId="5" borderId="8" xfId="0" applyFont="1" applyFill="1" applyBorder="1" applyAlignment="1" applyProtection="1">
      <alignment horizontal="right" vertical="center" wrapText="1" readingOrder="2"/>
    </xf>
    <xf numFmtId="49" fontId="28" fillId="5" borderId="3" xfId="0" applyNumberFormat="1" applyFont="1" applyFill="1" applyBorder="1" applyAlignment="1" applyProtection="1">
      <alignment horizontal="center" vertical="center" wrapText="1"/>
    </xf>
    <xf numFmtId="167" fontId="25" fillId="5" borderId="3" xfId="0" applyNumberFormat="1" applyFont="1" applyFill="1" applyBorder="1" applyAlignment="1" applyProtection="1">
      <alignment horizontal="center" vertical="center" wrapText="1" readingOrder="2"/>
    </xf>
    <xf numFmtId="0" fontId="25" fillId="9" borderId="12" xfId="0" applyFont="1" applyFill="1" applyBorder="1" applyAlignment="1" applyProtection="1">
      <alignment horizontal="right" vertical="center" wrapText="1" readingOrder="2"/>
    </xf>
    <xf numFmtId="0" fontId="25" fillId="9" borderId="4" xfId="0" applyFont="1" applyFill="1" applyBorder="1" applyAlignment="1" applyProtection="1">
      <alignment horizontal="right" vertical="center" wrapText="1" readingOrder="2"/>
    </xf>
    <xf numFmtId="0" fontId="25" fillId="4" borderId="16" xfId="0" applyFont="1" applyFill="1" applyBorder="1" applyAlignment="1" applyProtection="1">
      <alignment horizontal="right" vertical="center" wrapText="1" readingOrder="2"/>
    </xf>
    <xf numFmtId="0" fontId="25" fillId="4" borderId="14" xfId="0" applyFont="1" applyFill="1" applyBorder="1" applyAlignment="1" applyProtection="1">
      <alignment horizontal="right" vertical="center" wrapText="1" readingOrder="2"/>
    </xf>
    <xf numFmtId="0" fontId="25" fillId="8" borderId="8" xfId="0" applyFont="1" applyFill="1" applyBorder="1" applyAlignment="1" applyProtection="1">
      <alignment horizontal="right" vertical="center" wrapText="1" readingOrder="2"/>
    </xf>
    <xf numFmtId="0" fontId="25" fillId="8" borderId="3" xfId="0" applyFont="1" applyFill="1" applyBorder="1" applyAlignment="1" applyProtection="1">
      <alignment horizontal="right" vertical="center" wrapText="1" readingOrder="2"/>
    </xf>
    <xf numFmtId="0" fontId="25" fillId="5" borderId="16" xfId="0" applyFont="1" applyFill="1" applyBorder="1" applyAlignment="1" applyProtection="1">
      <alignment horizontal="right" vertical="center" wrapText="1" readingOrder="2"/>
    </xf>
    <xf numFmtId="0" fontId="35" fillId="5" borderId="14" xfId="0" applyFont="1" applyFill="1" applyBorder="1" applyAlignment="1" applyProtection="1">
      <alignment horizontal="center" vertical="center" wrapText="1" readingOrder="2"/>
    </xf>
    <xf numFmtId="167" fontId="27" fillId="10" borderId="3" xfId="1" applyNumberFormat="1" applyFont="1" applyFill="1" applyBorder="1" applyAlignment="1" applyProtection="1">
      <alignment horizontal="center" vertical="center" wrapText="1" readingOrder="2"/>
    </xf>
    <xf numFmtId="167" fontId="27" fillId="10" borderId="4" xfId="1" applyNumberFormat="1" applyFont="1" applyFill="1" applyBorder="1" applyAlignment="1" applyProtection="1">
      <alignment horizontal="center" vertical="center" wrapText="1" readingOrder="2"/>
    </xf>
    <xf numFmtId="166" fontId="25" fillId="8" borderId="8" xfId="0" applyNumberFormat="1" applyFont="1" applyFill="1" applyBorder="1" applyAlignment="1" applyProtection="1">
      <alignment horizontal="right" vertical="center" wrapText="1" readingOrder="2"/>
    </xf>
    <xf numFmtId="49" fontId="25" fillId="8" borderId="3" xfId="1" applyNumberFormat="1" applyFont="1" applyFill="1" applyBorder="1" applyAlignment="1" applyProtection="1">
      <alignment horizontal="center" vertical="center" wrapText="1" readingOrder="2"/>
    </xf>
    <xf numFmtId="167" fontId="25" fillId="8" borderId="3" xfId="1" applyNumberFormat="1" applyFont="1" applyFill="1" applyBorder="1" applyAlignment="1" applyProtection="1">
      <alignment horizontal="center" vertical="center" wrapText="1" readingOrder="2"/>
    </xf>
    <xf numFmtId="0" fontId="25" fillId="7" borderId="10" xfId="0" applyFont="1" applyFill="1" applyBorder="1" applyAlignment="1" applyProtection="1">
      <alignment horizontal="right" vertical="center" wrapText="1" readingOrder="2"/>
    </xf>
    <xf numFmtId="0" fontId="25" fillId="7" borderId="3" xfId="0" applyFont="1" applyFill="1" applyBorder="1" applyAlignment="1" applyProtection="1">
      <alignment horizontal="center" vertical="center" wrapText="1" readingOrder="2"/>
    </xf>
    <xf numFmtId="0" fontId="29" fillId="7" borderId="2" xfId="0" applyFont="1" applyFill="1" applyBorder="1" applyAlignment="1" applyProtection="1">
      <alignment horizontal="center" vertical="center" wrapText="1" readingOrder="2"/>
    </xf>
    <xf numFmtId="0" fontId="25" fillId="7" borderId="2" xfId="0" applyFont="1" applyFill="1" applyBorder="1" applyAlignment="1" applyProtection="1">
      <alignment horizontal="center" vertical="center" wrapText="1" readingOrder="2"/>
    </xf>
    <xf numFmtId="0" fontId="43" fillId="2" borderId="0" xfId="0" applyFont="1" applyFill="1" applyAlignment="1" applyProtection="1">
      <alignment horizontal="center" vertical="center"/>
      <protection locked="0"/>
    </xf>
    <xf numFmtId="0" fontId="40" fillId="0" borderId="0" xfId="0" applyFont="1" applyFill="1" applyAlignment="1">
      <alignment horizontal="right" vertical="top" readingOrder="2"/>
    </xf>
    <xf numFmtId="0" fontId="14" fillId="0" borderId="0" xfId="0" applyFont="1" applyFill="1" applyAlignment="1">
      <alignment horizontal="right" vertical="top" readingOrder="2"/>
    </xf>
    <xf numFmtId="0" fontId="14" fillId="0" borderId="0" xfId="0" applyFont="1" applyFill="1" applyAlignment="1">
      <alignment horizontal="right" vertical="top" wrapText="1" readingOrder="2"/>
    </xf>
    <xf numFmtId="0" fontId="2" fillId="0" borderId="0" xfId="0" applyFont="1" applyFill="1"/>
    <xf numFmtId="0" fontId="2" fillId="0" borderId="0" xfId="0" applyFont="1" applyFill="1" applyAlignment="1">
      <alignment horizontal="right" vertical="top" readingOrder="2"/>
    </xf>
    <xf numFmtId="0" fontId="25" fillId="4" borderId="17" xfId="0" applyFont="1" applyFill="1" applyBorder="1" applyAlignment="1" applyProtection="1">
      <alignment horizontal="right" vertical="center" wrapText="1" readingOrder="2"/>
    </xf>
    <xf numFmtId="0" fontId="25" fillId="4" borderId="0" xfId="0" applyFont="1" applyFill="1" applyBorder="1" applyAlignment="1" applyProtection="1">
      <alignment horizontal="right" vertical="center" wrapText="1" readingOrder="2"/>
    </xf>
    <xf numFmtId="167" fontId="30" fillId="4" borderId="0" xfId="1" applyNumberFormat="1" applyFont="1" applyFill="1" applyBorder="1" applyAlignment="1" applyProtection="1">
      <alignment horizontal="center" vertical="center" wrapText="1" readingOrder="2"/>
    </xf>
    <xf numFmtId="167" fontId="30" fillId="4" borderId="0" xfId="1" applyNumberFormat="1" applyFont="1" applyFill="1" applyBorder="1" applyAlignment="1" applyProtection="1">
      <alignment horizontal="center" vertical="center" wrapText="1" readingOrder="2"/>
      <protection locked="0"/>
    </xf>
    <xf numFmtId="0" fontId="36" fillId="4" borderId="22" xfId="0" applyFont="1" applyFill="1" applyBorder="1" applyAlignment="1" applyProtection="1">
      <alignment horizontal="center" vertical="center" wrapText="1"/>
      <protection locked="0"/>
    </xf>
    <xf numFmtId="0" fontId="18" fillId="0" borderId="0" xfId="0" applyFont="1" applyFill="1" applyAlignment="1">
      <alignment horizontal="right" vertical="top" readingOrder="2"/>
    </xf>
    <xf numFmtId="0" fontId="15" fillId="0" borderId="0" xfId="0" applyFont="1" applyFill="1" applyAlignment="1">
      <alignment horizontal="right" vertical="top" wrapText="1" readingOrder="2"/>
    </xf>
    <xf numFmtId="0" fontId="18" fillId="0" borderId="0" xfId="0" applyFont="1" applyFill="1" applyAlignment="1">
      <alignment horizontal="right" vertical="top" wrapText="1" readingOrder="2"/>
    </xf>
    <xf numFmtId="0" fontId="11" fillId="0" borderId="0" xfId="0" applyFont="1" applyFill="1" applyAlignment="1">
      <alignment horizontal="right" vertical="top" wrapText="1" readingOrder="2"/>
    </xf>
    <xf numFmtId="0" fontId="2" fillId="0" borderId="0" xfId="0" applyFont="1" applyFill="1" applyAlignment="1">
      <alignment horizontal="right" vertical="top" wrapText="1" readingOrder="2"/>
    </xf>
    <xf numFmtId="0" fontId="5" fillId="3" borderId="0" xfId="0" applyFont="1" applyFill="1" applyBorder="1" applyAlignment="1" applyProtection="1">
      <alignment horizontal="center"/>
      <protection locked="0"/>
    </xf>
    <xf numFmtId="0" fontId="5" fillId="3" borderId="0" xfId="0" applyFont="1" applyFill="1" applyBorder="1" applyAlignment="1" applyProtection="1">
      <protection locked="0"/>
    </xf>
    <xf numFmtId="0" fontId="5" fillId="3" borderId="1" xfId="0" applyFont="1" applyFill="1" applyBorder="1" applyAlignment="1" applyProtection="1">
      <alignment horizontal="center"/>
      <protection locked="0"/>
    </xf>
    <xf numFmtId="0" fontId="5" fillId="3" borderId="0" xfId="0" applyFont="1" applyFill="1" applyBorder="1" applyAlignment="1" applyProtection="1">
      <alignment horizontal="center" vertical="top"/>
      <protection locked="0"/>
    </xf>
    <xf numFmtId="0" fontId="5" fillId="3" borderId="0" xfId="0" applyFont="1" applyFill="1" applyAlignment="1" applyProtection="1">
      <alignment horizontal="center" vertical="top"/>
      <protection locked="0"/>
    </xf>
    <xf numFmtId="0" fontId="2" fillId="3" borderId="1" xfId="0" applyFont="1" applyFill="1" applyBorder="1" applyAlignment="1" applyProtection="1">
      <alignment horizontal="center"/>
      <protection locked="0"/>
    </xf>
    <xf numFmtId="49" fontId="28" fillId="3" borderId="0" xfId="0" applyNumberFormat="1" applyFont="1" applyFill="1" applyBorder="1" applyAlignment="1" applyProtection="1">
      <alignment vertical="top"/>
      <protection locked="0"/>
    </xf>
    <xf numFmtId="0" fontId="27" fillId="4" borderId="3" xfId="0" applyFont="1" applyFill="1" applyBorder="1" applyAlignment="1" applyProtection="1">
      <alignment horizontal="right" vertical="center" wrapText="1" readingOrder="2"/>
      <protection locked="0"/>
    </xf>
    <xf numFmtId="0" fontId="6" fillId="3" borderId="0" xfId="0" applyFont="1" applyFill="1" applyBorder="1" applyProtection="1">
      <protection locked="0"/>
    </xf>
    <xf numFmtId="0" fontId="27" fillId="4" borderId="8" xfId="0" applyFont="1" applyFill="1" applyBorder="1" applyAlignment="1" applyProtection="1">
      <alignment horizontal="right" vertical="center" wrapText="1" readingOrder="2"/>
      <protection locked="0"/>
    </xf>
    <xf numFmtId="0" fontId="27" fillId="4" borderId="9" xfId="0" applyFont="1" applyFill="1" applyBorder="1" applyAlignment="1" applyProtection="1">
      <alignment horizontal="right" vertical="center" wrapText="1" readingOrder="2"/>
      <protection locked="0"/>
    </xf>
    <xf numFmtId="0" fontId="28" fillId="3" borderId="17" xfId="0" applyFont="1" applyFill="1" applyBorder="1" applyAlignment="1" applyProtection="1">
      <alignment vertical="center"/>
      <protection locked="0"/>
    </xf>
    <xf numFmtId="0" fontId="36" fillId="3" borderId="22" xfId="0" applyFont="1" applyFill="1" applyBorder="1" applyProtection="1">
      <protection locked="0"/>
    </xf>
    <xf numFmtId="0" fontId="45" fillId="0" borderId="3" xfId="0" applyFont="1" applyFill="1" applyBorder="1" applyAlignment="1">
      <alignment horizontal="right"/>
    </xf>
    <xf numFmtId="0" fontId="45" fillId="0" borderId="3" xfId="0" applyFont="1" applyFill="1" applyBorder="1"/>
    <xf numFmtId="0" fontId="0" fillId="0" borderId="3" xfId="0" applyFill="1" applyBorder="1" applyAlignment="1">
      <alignment horizontal="right"/>
    </xf>
    <xf numFmtId="0" fontId="0" fillId="0" borderId="3" xfId="0" applyFill="1" applyBorder="1"/>
    <xf numFmtId="0" fontId="46" fillId="0" borderId="3" xfId="0" applyFont="1" applyFill="1" applyBorder="1"/>
    <xf numFmtId="0" fontId="47" fillId="0" borderId="3" xfId="0" applyFont="1" applyFill="1" applyBorder="1"/>
    <xf numFmtId="0" fontId="45" fillId="0" borderId="3" xfId="0" applyFont="1" applyFill="1" applyBorder="1" applyAlignment="1">
      <alignment wrapText="1"/>
    </xf>
    <xf numFmtId="0" fontId="0" fillId="0" borderId="3" xfId="0" applyFont="1" applyFill="1" applyBorder="1"/>
    <xf numFmtId="0" fontId="49" fillId="0" borderId="3" xfId="3" applyFont="1" applyFill="1" applyBorder="1" applyAlignment="1">
      <alignment horizontal="right" vertical="top"/>
    </xf>
    <xf numFmtId="0" fontId="45" fillId="0" borderId="3" xfId="0" applyNumberFormat="1" applyFont="1" applyFill="1" applyBorder="1"/>
    <xf numFmtId="0" fontId="47" fillId="0" borderId="3" xfId="0" applyFont="1" applyFill="1" applyBorder="1" applyAlignment="1">
      <alignment horizontal="right"/>
    </xf>
    <xf numFmtId="0" fontId="50" fillId="0" borderId="3" xfId="0" applyFont="1" applyFill="1" applyBorder="1"/>
    <xf numFmtId="0" fontId="51" fillId="0" borderId="3" xfId="0" applyFont="1" applyFill="1" applyBorder="1" applyAlignment="1"/>
    <xf numFmtId="0" fontId="45" fillId="0" borderId="3" xfId="0" applyNumberFormat="1" applyFont="1" applyFill="1" applyBorder="1" applyAlignment="1">
      <alignment horizontal="right"/>
    </xf>
    <xf numFmtId="0" fontId="52" fillId="0" borderId="3" xfId="0" applyFont="1" applyFill="1" applyBorder="1" applyAlignment="1">
      <alignment horizontal="right"/>
    </xf>
    <xf numFmtId="0" fontId="47" fillId="0" borderId="3" xfId="0" applyFont="1" applyFill="1" applyBorder="1" applyAlignment="1">
      <alignment horizontal="right" vertical="center" readingOrder="2"/>
    </xf>
    <xf numFmtId="0" fontId="53" fillId="0" borderId="3" xfId="0" applyFont="1" applyFill="1" applyBorder="1"/>
    <xf numFmtId="0" fontId="45" fillId="0" borderId="3" xfId="0" applyFont="1" applyFill="1" applyBorder="1" applyAlignment="1">
      <alignment horizontal="right" vertical="top"/>
    </xf>
    <xf numFmtId="0" fontId="54" fillId="0" borderId="3" xfId="0" applyFont="1" applyFill="1" applyBorder="1" applyAlignment="1">
      <alignment horizontal="right" vertical="center" readingOrder="2"/>
    </xf>
    <xf numFmtId="0" fontId="50" fillId="0" borderId="3" xfId="0" applyFont="1" applyFill="1" applyBorder="1" applyAlignment="1">
      <alignment horizontal="right"/>
    </xf>
    <xf numFmtId="0" fontId="0" fillId="0" borderId="3" xfId="0" applyBorder="1"/>
    <xf numFmtId="165" fontId="45" fillId="0" borderId="3" xfId="4" applyNumberFormat="1" applyFont="1" applyFill="1" applyBorder="1"/>
    <xf numFmtId="165" fontId="55" fillId="0" borderId="3" xfId="4" applyNumberFormat="1" applyFont="1" applyFill="1" applyBorder="1"/>
    <xf numFmtId="165" fontId="46" fillId="0" borderId="3" xfId="4" applyNumberFormat="1" applyFont="1" applyFill="1" applyBorder="1"/>
    <xf numFmtId="165" fontId="47" fillId="0" borderId="3" xfId="4" applyNumberFormat="1" applyFont="1" applyFill="1" applyBorder="1"/>
    <xf numFmtId="165" fontId="45" fillId="0" borderId="3" xfId="4" applyNumberFormat="1" applyFont="1" applyFill="1" applyBorder="1" applyAlignment="1">
      <alignment wrapText="1"/>
    </xf>
    <xf numFmtId="165" fontId="45" fillId="0" borderId="3" xfId="1" applyNumberFormat="1" applyFont="1" applyFill="1" applyBorder="1"/>
    <xf numFmtId="165" fontId="50" fillId="0" borderId="3" xfId="4" applyNumberFormat="1" applyFont="1" applyFill="1" applyBorder="1"/>
    <xf numFmtId="165" fontId="55" fillId="0" borderId="3" xfId="4" applyNumberFormat="1" applyFont="1" applyFill="1" applyBorder="1" applyAlignment="1">
      <alignment horizontal="right"/>
    </xf>
    <xf numFmtId="165" fontId="55" fillId="0" borderId="3" xfId="1" applyNumberFormat="1" applyFont="1" applyFill="1" applyBorder="1"/>
    <xf numFmtId="165" fontId="51" fillId="0" borderId="3" xfId="4" applyNumberFormat="1" applyFont="1" applyFill="1" applyBorder="1" applyAlignment="1"/>
    <xf numFmtId="165" fontId="52" fillId="0" borderId="3" xfId="4" applyNumberFormat="1" applyFont="1" applyFill="1" applyBorder="1" applyAlignment="1">
      <alignment horizontal="right"/>
    </xf>
    <xf numFmtId="165" fontId="47" fillId="0" borderId="3" xfId="4" applyNumberFormat="1" applyFont="1" applyFill="1" applyBorder="1" applyAlignment="1">
      <alignment horizontal="right" vertical="center" readingOrder="2"/>
    </xf>
    <xf numFmtId="165" fontId="53" fillId="0" borderId="3" xfId="4" applyNumberFormat="1" applyFont="1" applyFill="1" applyBorder="1"/>
    <xf numFmtId="165" fontId="45" fillId="0" borderId="3" xfId="4" applyNumberFormat="1" applyFont="1" applyFill="1" applyBorder="1" applyAlignment="1">
      <alignment horizontal="right" vertical="top"/>
    </xf>
    <xf numFmtId="165" fontId="54" fillId="0" borderId="3" xfId="4" applyNumberFormat="1" applyFont="1" applyFill="1" applyBorder="1" applyAlignment="1">
      <alignment horizontal="right" vertical="center" readingOrder="2"/>
    </xf>
    <xf numFmtId="0" fontId="45" fillId="2" borderId="3" xfId="0" applyFont="1" applyFill="1" applyBorder="1" applyAlignment="1">
      <alignment horizontal="right"/>
    </xf>
    <xf numFmtId="0" fontId="45" fillId="2" borderId="3" xfId="0" applyFont="1" applyFill="1" applyBorder="1"/>
    <xf numFmtId="165" fontId="45" fillId="2" borderId="3" xfId="4" applyNumberFormat="1" applyFont="1" applyFill="1" applyBorder="1"/>
    <xf numFmtId="165" fontId="45" fillId="0" borderId="0" xfId="4" applyNumberFormat="1" applyFont="1" applyFill="1" applyBorder="1"/>
    <xf numFmtId="168" fontId="27" fillId="4" borderId="3" xfId="0" applyNumberFormat="1" applyFont="1" applyFill="1" applyBorder="1" applyAlignment="1" applyProtection="1">
      <alignment horizontal="center" vertical="center" wrapText="1" readingOrder="2"/>
      <protection locked="0"/>
    </xf>
    <xf numFmtId="0" fontId="27" fillId="4" borderId="3" xfId="0" applyFont="1" applyFill="1" applyBorder="1" applyAlignment="1" applyProtection="1">
      <alignment horizontal="center" vertical="center" wrapText="1" readingOrder="2"/>
      <protection locked="0"/>
    </xf>
    <xf numFmtId="0" fontId="6" fillId="3" borderId="0" xfId="0" applyFont="1" applyFill="1" applyBorder="1" applyAlignment="1" applyProtection="1">
      <alignment horizontal="center" vertical="top"/>
      <protection locked="0"/>
    </xf>
    <xf numFmtId="0" fontId="58" fillId="0" borderId="3" xfId="0" applyFont="1" applyFill="1" applyBorder="1" applyAlignment="1">
      <alignment horizontal="right"/>
    </xf>
    <xf numFmtId="0" fontId="58" fillId="0" borderId="3" xfId="0" applyFont="1" applyFill="1" applyBorder="1"/>
    <xf numFmtId="0" fontId="58" fillId="0" borderId="3" xfId="0" applyNumberFormat="1" applyFont="1" applyFill="1" applyBorder="1" applyAlignment="1">
      <alignment horizontal="right"/>
    </xf>
    <xf numFmtId="0" fontId="48" fillId="0" borderId="3" xfId="0" applyNumberFormat="1" applyFont="1" applyFill="1" applyBorder="1" applyAlignment="1">
      <alignment horizontal="right"/>
    </xf>
    <xf numFmtId="0" fontId="48" fillId="0" borderId="3" xfId="0" applyFont="1" applyFill="1" applyBorder="1" applyAlignment="1">
      <alignment horizontal="right"/>
    </xf>
    <xf numFmtId="0" fontId="56" fillId="5" borderId="20" xfId="0" applyFont="1" applyFill="1" applyBorder="1" applyAlignment="1" applyProtection="1">
      <alignment horizontal="right" vertical="center"/>
      <protection locked="0"/>
    </xf>
    <xf numFmtId="0" fontId="48" fillId="0" borderId="3" xfId="5" applyNumberFormat="1" applyBorder="1" applyAlignment="1">
      <alignment vertical="center" wrapText="1"/>
    </xf>
    <xf numFmtId="0" fontId="48" fillId="0" borderId="3" xfId="5" applyBorder="1" applyAlignment="1">
      <alignment vertical="top" wrapText="1"/>
    </xf>
    <xf numFmtId="169" fontId="59" fillId="4" borderId="3" xfId="1" applyNumberFormat="1" applyFont="1" applyFill="1" applyBorder="1" applyAlignment="1" applyProtection="1">
      <alignment horizontal="center" vertical="center" wrapText="1" readingOrder="2"/>
      <protection locked="0"/>
    </xf>
    <xf numFmtId="170" fontId="27" fillId="0" borderId="3" xfId="0" applyNumberFormat="1" applyFont="1" applyFill="1" applyBorder="1" applyAlignment="1" applyProtection="1">
      <alignment horizontal="center" vertical="center" wrapText="1" readingOrder="2"/>
      <protection locked="0"/>
    </xf>
    <xf numFmtId="170" fontId="32" fillId="0" borderId="3" xfId="1" applyNumberFormat="1" applyFont="1" applyFill="1" applyBorder="1" applyAlignment="1" applyProtection="1">
      <alignment horizontal="center" vertical="center" wrapText="1" readingOrder="2"/>
      <protection locked="0"/>
    </xf>
    <xf numFmtId="170" fontId="30" fillId="9" borderId="3" xfId="1" applyNumberFormat="1" applyFont="1" applyFill="1" applyBorder="1" applyAlignment="1" applyProtection="1">
      <alignment horizontal="center" vertical="center" wrapText="1" readingOrder="2"/>
    </xf>
    <xf numFmtId="170" fontId="25" fillId="5" borderId="14" xfId="0" applyNumberFormat="1" applyFont="1" applyFill="1" applyBorder="1" applyAlignment="1" applyProtection="1">
      <alignment horizontal="center" vertical="center" wrapText="1" readingOrder="2"/>
    </xf>
    <xf numFmtId="170" fontId="25" fillId="5" borderId="14" xfId="0" applyNumberFormat="1" applyFont="1" applyFill="1" applyBorder="1" applyAlignment="1" applyProtection="1">
      <alignment horizontal="center" vertical="center" wrapText="1" readingOrder="2"/>
      <protection locked="0"/>
    </xf>
    <xf numFmtId="170" fontId="30" fillId="9" borderId="4" xfId="1" applyNumberFormat="1" applyFont="1" applyFill="1" applyBorder="1" applyAlignment="1" applyProtection="1">
      <alignment horizontal="center" vertical="center" wrapText="1" readingOrder="2"/>
    </xf>
    <xf numFmtId="170" fontId="30" fillId="9" borderId="4" xfId="1" applyNumberFormat="1" applyFont="1" applyFill="1" applyBorder="1" applyAlignment="1" applyProtection="1">
      <alignment horizontal="center" vertical="center" wrapText="1" readingOrder="2"/>
      <protection locked="0"/>
    </xf>
    <xf numFmtId="170" fontId="27" fillId="8" borderId="3" xfId="1" applyNumberFormat="1" applyFont="1" applyFill="1" applyBorder="1" applyAlignment="1" applyProtection="1">
      <alignment horizontal="center" vertical="center" wrapText="1" readingOrder="2"/>
    </xf>
    <xf numFmtId="170" fontId="27" fillId="8" borderId="3" xfId="1" applyNumberFormat="1" applyFont="1" applyFill="1" applyBorder="1" applyAlignment="1" applyProtection="1">
      <alignment horizontal="center" vertical="center" wrapText="1" readingOrder="2"/>
      <protection locked="0"/>
    </xf>
    <xf numFmtId="170" fontId="30" fillId="4" borderId="14" xfId="1" applyNumberFormat="1" applyFont="1" applyFill="1" applyBorder="1" applyAlignment="1" applyProtection="1">
      <alignment horizontal="center" vertical="center" wrapText="1" readingOrder="2"/>
      <protection locked="0"/>
    </xf>
    <xf numFmtId="170" fontId="30" fillId="9" borderId="3" xfId="1" applyNumberFormat="1" applyFont="1" applyFill="1" applyBorder="1" applyAlignment="1" applyProtection="1">
      <alignment horizontal="center" vertical="center" wrapText="1" readingOrder="2"/>
      <protection locked="0"/>
    </xf>
    <xf numFmtId="170" fontId="30" fillId="4" borderId="14" xfId="1" applyNumberFormat="1" applyFont="1" applyFill="1" applyBorder="1" applyAlignment="1" applyProtection="1">
      <alignment horizontal="center" vertical="center" wrapText="1" readingOrder="2"/>
    </xf>
    <xf numFmtId="170" fontId="27" fillId="0" borderId="3" xfId="1" applyNumberFormat="1" applyFont="1" applyFill="1" applyBorder="1" applyAlignment="1" applyProtection="1">
      <alignment horizontal="center" vertical="center" wrapText="1" readingOrder="2"/>
      <protection locked="0"/>
    </xf>
    <xf numFmtId="170" fontId="30" fillId="8" borderId="3" xfId="2" applyNumberFormat="1" applyFont="1" applyFill="1" applyBorder="1" applyAlignment="1" applyProtection="1">
      <alignment horizontal="center" vertical="center" wrapText="1" readingOrder="2"/>
    </xf>
    <xf numFmtId="170" fontId="30" fillId="8" borderId="3" xfId="2" applyNumberFormat="1" applyFont="1" applyFill="1" applyBorder="1" applyAlignment="1" applyProtection="1">
      <alignment horizontal="center" vertical="center" wrapText="1" readingOrder="2"/>
      <protection locked="0"/>
    </xf>
    <xf numFmtId="0" fontId="60" fillId="0" borderId="3" xfId="0" applyNumberFormat="1" applyFont="1" applyFill="1" applyBorder="1" applyAlignment="1" applyProtection="1">
      <alignment wrapText="1"/>
    </xf>
    <xf numFmtId="165" fontId="0" fillId="0" borderId="3" xfId="0" applyNumberFormat="1" applyFill="1" applyBorder="1"/>
    <xf numFmtId="3" fontId="0" fillId="0" borderId="3" xfId="0" applyNumberFormat="1" applyBorder="1" applyAlignment="1">
      <alignment horizontal="right"/>
    </xf>
    <xf numFmtId="0" fontId="45" fillId="0" borderId="23" xfId="0" applyFont="1" applyFill="1" applyBorder="1" applyAlignment="1">
      <alignment horizontal="right"/>
    </xf>
    <xf numFmtId="0" fontId="58" fillId="0" borderId="23" xfId="0" applyFont="1" applyFill="1" applyBorder="1" applyAlignment="1">
      <alignment horizontal="right"/>
    </xf>
    <xf numFmtId="0" fontId="58" fillId="0" borderId="23" xfId="0" applyNumberFormat="1" applyFont="1" applyFill="1" applyBorder="1" applyAlignment="1">
      <alignment horizontal="right"/>
    </xf>
    <xf numFmtId="0" fontId="45" fillId="0" borderId="23" xfId="0" applyFont="1" applyFill="1" applyBorder="1"/>
    <xf numFmtId="0" fontId="0" fillId="0" borderId="23" xfId="0" applyFill="1" applyBorder="1"/>
    <xf numFmtId="165" fontId="45" fillId="0" borderId="5" xfId="4" applyNumberFormat="1" applyFont="1" applyFill="1" applyBorder="1"/>
    <xf numFmtId="0" fontId="57" fillId="5" borderId="20" xfId="0" applyFont="1" applyFill="1" applyBorder="1" applyAlignment="1" applyProtection="1">
      <alignment horizontal="right" vertical="center"/>
      <protection locked="0"/>
    </xf>
    <xf numFmtId="0" fontId="19" fillId="0" borderId="0" xfId="0" applyFont="1" applyFill="1" applyAlignment="1">
      <alignment horizontal="center" vertical="top" wrapText="1" readingOrder="2"/>
    </xf>
    <xf numFmtId="0" fontId="24" fillId="3" borderId="0" xfId="0" applyFont="1" applyFill="1" applyBorder="1" applyAlignment="1" applyProtection="1">
      <alignment horizontal="right" vertical="top"/>
      <protection locked="0"/>
    </xf>
  </cellXfs>
  <cellStyles count="6">
    <cellStyle name="Comma" xfId="1" builtinId="3"/>
    <cellStyle name="Comma 2" xfId="4"/>
    <cellStyle name="Normal" xfId="0" builtinId="0"/>
    <cellStyle name="Normal 2 2 2 2" xfId="3"/>
    <cellStyle name="Normal 3" xfId="5"/>
    <cellStyle name="Percent" xfId="2" builtinId="5"/>
  </cellStyles>
  <dxfs count="12">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C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גיליון1!$A$3" fmlaRange="גיליון1!$B$3:$B$975" noThreeD="1" sel="1" val="0"/>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1657350</xdr:colOff>
          <xdr:row>5</xdr:row>
          <xdr:rowOff>19050</xdr:rowOff>
        </xdr:from>
        <xdr:to>
          <xdr:col>14</xdr:col>
          <xdr:colOff>3028950</xdr:colOff>
          <xdr:row>7</xdr:row>
          <xdr:rowOff>66675</xdr:rowOff>
        </xdr:to>
        <xdr:sp macro="" textlink="">
          <xdr:nvSpPr>
            <xdr:cNvPr id="6154" name="Drop Down 10" hidden="1">
              <a:extLst>
                <a:ext uri="{63B3BB69-23CF-44E3-9099-C40C66FF867C}">
                  <a14:compatExt spid="_x0000_s6154"/>
                </a:ext>
                <a:ext uri="{FF2B5EF4-FFF2-40B4-BE49-F238E27FC236}">
                  <a16:creationId xmlns="" xmlns:a16="http://schemas.microsoft.com/office/drawing/2014/main"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7"/>
  <sheetViews>
    <sheetView rightToLeft="1" workbookViewId="0">
      <selection activeCell="D7" sqref="D7"/>
    </sheetView>
  </sheetViews>
  <sheetFormatPr defaultRowHeight="15.75"/>
  <cols>
    <col min="1" max="1" width="12.375" style="147" customWidth="1"/>
    <col min="2" max="2" width="23" style="147" bestFit="1" customWidth="1"/>
    <col min="3" max="3" width="89.25" style="157" customWidth="1"/>
    <col min="4" max="257" width="8.75" style="146"/>
    <col min="258" max="258" width="28.375" style="146" bestFit="1" customWidth="1"/>
    <col min="259" max="259" width="89.25" style="146" customWidth="1"/>
    <col min="260" max="513" width="8.75" style="146"/>
    <col min="514" max="514" width="28.375" style="146" bestFit="1" customWidth="1"/>
    <col min="515" max="515" width="89.25" style="146" customWidth="1"/>
    <col min="516" max="769" width="8.75" style="146"/>
    <col min="770" max="770" width="28.375" style="146" bestFit="1" customWidth="1"/>
    <col min="771" max="771" width="89.25" style="146" customWidth="1"/>
    <col min="772" max="1025" width="8.75" style="146"/>
    <col min="1026" max="1026" width="28.375" style="146" bestFit="1" customWidth="1"/>
    <col min="1027" max="1027" width="89.25" style="146" customWidth="1"/>
    <col min="1028" max="1281" width="8.75" style="146"/>
    <col min="1282" max="1282" width="28.375" style="146" bestFit="1" customWidth="1"/>
    <col min="1283" max="1283" width="89.25" style="146" customWidth="1"/>
    <col min="1284" max="1537" width="8.75" style="146"/>
    <col min="1538" max="1538" width="28.375" style="146" bestFit="1" customWidth="1"/>
    <col min="1539" max="1539" width="89.25" style="146" customWidth="1"/>
    <col min="1540" max="1793" width="8.75" style="146"/>
    <col min="1794" max="1794" width="28.375" style="146" bestFit="1" customWidth="1"/>
    <col min="1795" max="1795" width="89.25" style="146" customWidth="1"/>
    <col min="1796" max="2049" width="8.75" style="146"/>
    <col min="2050" max="2050" width="28.375" style="146" bestFit="1" customWidth="1"/>
    <col min="2051" max="2051" width="89.25" style="146" customWidth="1"/>
    <col min="2052" max="2305" width="8.75" style="146"/>
    <col min="2306" max="2306" width="28.375" style="146" bestFit="1" customWidth="1"/>
    <col min="2307" max="2307" width="89.25" style="146" customWidth="1"/>
    <col min="2308" max="2561" width="8.75" style="146"/>
    <col min="2562" max="2562" width="28.375" style="146" bestFit="1" customWidth="1"/>
    <col min="2563" max="2563" width="89.25" style="146" customWidth="1"/>
    <col min="2564" max="2817" width="8.75" style="146"/>
    <col min="2818" max="2818" width="28.375" style="146" bestFit="1" customWidth="1"/>
    <col min="2819" max="2819" width="89.25" style="146" customWidth="1"/>
    <col min="2820" max="3073" width="8.75" style="146"/>
    <col min="3074" max="3074" width="28.375" style="146" bestFit="1" customWidth="1"/>
    <col min="3075" max="3075" width="89.25" style="146" customWidth="1"/>
    <col min="3076" max="3329" width="8.75" style="146"/>
    <col min="3330" max="3330" width="28.375" style="146" bestFit="1" customWidth="1"/>
    <col min="3331" max="3331" width="89.25" style="146" customWidth="1"/>
    <col min="3332" max="3585" width="8.75" style="146"/>
    <col min="3586" max="3586" width="28.375" style="146" bestFit="1" customWidth="1"/>
    <col min="3587" max="3587" width="89.25" style="146" customWidth="1"/>
    <col min="3588" max="3841" width="8.75" style="146"/>
    <col min="3842" max="3842" width="28.375" style="146" bestFit="1" customWidth="1"/>
    <col min="3843" max="3843" width="89.25" style="146" customWidth="1"/>
    <col min="3844" max="4097" width="8.75" style="146"/>
    <col min="4098" max="4098" width="28.375" style="146" bestFit="1" customWidth="1"/>
    <col min="4099" max="4099" width="89.25" style="146" customWidth="1"/>
    <col min="4100" max="4353" width="8.75" style="146"/>
    <col min="4354" max="4354" width="28.375" style="146" bestFit="1" customWidth="1"/>
    <col min="4355" max="4355" width="89.25" style="146" customWidth="1"/>
    <col min="4356" max="4609" width="8.75" style="146"/>
    <col min="4610" max="4610" width="28.375" style="146" bestFit="1" customWidth="1"/>
    <col min="4611" max="4611" width="89.25" style="146" customWidth="1"/>
    <col min="4612" max="4865" width="8.75" style="146"/>
    <col min="4866" max="4866" width="28.375" style="146" bestFit="1" customWidth="1"/>
    <col min="4867" max="4867" width="89.25" style="146" customWidth="1"/>
    <col min="4868" max="5121" width="8.75" style="146"/>
    <col min="5122" max="5122" width="28.375" style="146" bestFit="1" customWidth="1"/>
    <col min="5123" max="5123" width="89.25" style="146" customWidth="1"/>
    <col min="5124" max="5377" width="8.75" style="146"/>
    <col min="5378" max="5378" width="28.375" style="146" bestFit="1" customWidth="1"/>
    <col min="5379" max="5379" width="89.25" style="146" customWidth="1"/>
    <col min="5380" max="5633" width="8.75" style="146"/>
    <col min="5634" max="5634" width="28.375" style="146" bestFit="1" customWidth="1"/>
    <col min="5635" max="5635" width="89.25" style="146" customWidth="1"/>
    <col min="5636" max="5889" width="8.75" style="146"/>
    <col min="5890" max="5890" width="28.375" style="146" bestFit="1" customWidth="1"/>
    <col min="5891" max="5891" width="89.25" style="146" customWidth="1"/>
    <col min="5892" max="6145" width="8.75" style="146"/>
    <col min="6146" max="6146" width="28.375" style="146" bestFit="1" customWidth="1"/>
    <col min="6147" max="6147" width="89.25" style="146" customWidth="1"/>
    <col min="6148" max="6401" width="8.75" style="146"/>
    <col min="6402" max="6402" width="28.375" style="146" bestFit="1" customWidth="1"/>
    <col min="6403" max="6403" width="89.25" style="146" customWidth="1"/>
    <col min="6404" max="6657" width="8.75" style="146"/>
    <col min="6658" max="6658" width="28.375" style="146" bestFit="1" customWidth="1"/>
    <col min="6659" max="6659" width="89.25" style="146" customWidth="1"/>
    <col min="6660" max="6913" width="8.75" style="146"/>
    <col min="6914" max="6914" width="28.375" style="146" bestFit="1" customWidth="1"/>
    <col min="6915" max="6915" width="89.25" style="146" customWidth="1"/>
    <col min="6916" max="7169" width="8.75" style="146"/>
    <col min="7170" max="7170" width="28.375" style="146" bestFit="1" customWidth="1"/>
    <col min="7171" max="7171" width="89.25" style="146" customWidth="1"/>
    <col min="7172" max="7425" width="8.75" style="146"/>
    <col min="7426" max="7426" width="28.375" style="146" bestFit="1" customWidth="1"/>
    <col min="7427" max="7427" width="89.25" style="146" customWidth="1"/>
    <col min="7428" max="7681" width="8.75" style="146"/>
    <col min="7682" max="7682" width="28.375" style="146" bestFit="1" customWidth="1"/>
    <col min="7683" max="7683" width="89.25" style="146" customWidth="1"/>
    <col min="7684" max="7937" width="8.75" style="146"/>
    <col min="7938" max="7938" width="28.375" style="146" bestFit="1" customWidth="1"/>
    <col min="7939" max="7939" width="89.25" style="146" customWidth="1"/>
    <col min="7940" max="8193" width="8.75" style="146"/>
    <col min="8194" max="8194" width="28.375" style="146" bestFit="1" customWidth="1"/>
    <col min="8195" max="8195" width="89.25" style="146" customWidth="1"/>
    <col min="8196" max="8449" width="8.75" style="146"/>
    <col min="8450" max="8450" width="28.375" style="146" bestFit="1" customWidth="1"/>
    <col min="8451" max="8451" width="89.25" style="146" customWidth="1"/>
    <col min="8452" max="8705" width="8.75" style="146"/>
    <col min="8706" max="8706" width="28.375" style="146" bestFit="1" customWidth="1"/>
    <col min="8707" max="8707" width="89.25" style="146" customWidth="1"/>
    <col min="8708" max="8961" width="8.75" style="146"/>
    <col min="8962" max="8962" width="28.375" style="146" bestFit="1" customWidth="1"/>
    <col min="8963" max="8963" width="89.25" style="146" customWidth="1"/>
    <col min="8964" max="9217" width="8.75" style="146"/>
    <col min="9218" max="9218" width="28.375" style="146" bestFit="1" customWidth="1"/>
    <col min="9219" max="9219" width="89.25" style="146" customWidth="1"/>
    <col min="9220" max="9473" width="8.75" style="146"/>
    <col min="9474" max="9474" width="28.375" style="146" bestFit="1" customWidth="1"/>
    <col min="9475" max="9475" width="89.25" style="146" customWidth="1"/>
    <col min="9476" max="9729" width="8.75" style="146"/>
    <col min="9730" max="9730" width="28.375" style="146" bestFit="1" customWidth="1"/>
    <col min="9731" max="9731" width="89.25" style="146" customWidth="1"/>
    <col min="9732" max="9985" width="8.75" style="146"/>
    <col min="9986" max="9986" width="28.375" style="146" bestFit="1" customWidth="1"/>
    <col min="9987" max="9987" width="89.25" style="146" customWidth="1"/>
    <col min="9988" max="10241" width="8.75" style="146"/>
    <col min="10242" max="10242" width="28.375" style="146" bestFit="1" customWidth="1"/>
    <col min="10243" max="10243" width="89.25" style="146" customWidth="1"/>
    <col min="10244" max="10497" width="8.75" style="146"/>
    <col min="10498" max="10498" width="28.375" style="146" bestFit="1" customWidth="1"/>
    <col min="10499" max="10499" width="89.25" style="146" customWidth="1"/>
    <col min="10500" max="10753" width="8.75" style="146"/>
    <col min="10754" max="10754" width="28.375" style="146" bestFit="1" customWidth="1"/>
    <col min="10755" max="10755" width="89.25" style="146" customWidth="1"/>
    <col min="10756" max="11009" width="8.75" style="146"/>
    <col min="11010" max="11010" width="28.375" style="146" bestFit="1" customWidth="1"/>
    <col min="11011" max="11011" width="89.25" style="146" customWidth="1"/>
    <col min="11012" max="11265" width="8.75" style="146"/>
    <col min="11266" max="11266" width="28.375" style="146" bestFit="1" customWidth="1"/>
    <col min="11267" max="11267" width="89.25" style="146" customWidth="1"/>
    <col min="11268" max="11521" width="8.75" style="146"/>
    <col min="11522" max="11522" width="28.375" style="146" bestFit="1" customWidth="1"/>
    <col min="11523" max="11523" width="89.25" style="146" customWidth="1"/>
    <col min="11524" max="11777" width="8.75" style="146"/>
    <col min="11778" max="11778" width="28.375" style="146" bestFit="1" customWidth="1"/>
    <col min="11779" max="11779" width="89.25" style="146" customWidth="1"/>
    <col min="11780" max="12033" width="8.75" style="146"/>
    <col min="12034" max="12034" width="28.375" style="146" bestFit="1" customWidth="1"/>
    <col min="12035" max="12035" width="89.25" style="146" customWidth="1"/>
    <col min="12036" max="12289" width="8.75" style="146"/>
    <col min="12290" max="12290" width="28.375" style="146" bestFit="1" customWidth="1"/>
    <col min="12291" max="12291" width="89.25" style="146" customWidth="1"/>
    <col min="12292" max="12545" width="8.75" style="146"/>
    <col min="12546" max="12546" width="28.375" style="146" bestFit="1" customWidth="1"/>
    <col min="12547" max="12547" width="89.25" style="146" customWidth="1"/>
    <col min="12548" max="12801" width="8.75" style="146"/>
    <col min="12802" max="12802" width="28.375" style="146" bestFit="1" customWidth="1"/>
    <col min="12803" max="12803" width="89.25" style="146" customWidth="1"/>
    <col min="12804" max="13057" width="8.75" style="146"/>
    <col min="13058" max="13058" width="28.375" style="146" bestFit="1" customWidth="1"/>
    <col min="13059" max="13059" width="89.25" style="146" customWidth="1"/>
    <col min="13060" max="13313" width="8.75" style="146"/>
    <col min="13314" max="13314" width="28.375" style="146" bestFit="1" customWidth="1"/>
    <col min="13315" max="13315" width="89.25" style="146" customWidth="1"/>
    <col min="13316" max="13569" width="8.75" style="146"/>
    <col min="13570" max="13570" width="28.375" style="146" bestFit="1" customWidth="1"/>
    <col min="13571" max="13571" width="89.25" style="146" customWidth="1"/>
    <col min="13572" max="13825" width="8.75" style="146"/>
    <col min="13826" max="13826" width="28.375" style="146" bestFit="1" customWidth="1"/>
    <col min="13827" max="13827" width="89.25" style="146" customWidth="1"/>
    <col min="13828" max="14081" width="8.75" style="146"/>
    <col min="14082" max="14082" width="28.375" style="146" bestFit="1" customWidth="1"/>
    <col min="14083" max="14083" width="89.25" style="146" customWidth="1"/>
    <col min="14084" max="14337" width="8.75" style="146"/>
    <col min="14338" max="14338" width="28.375" style="146" bestFit="1" customWidth="1"/>
    <col min="14339" max="14339" width="89.25" style="146" customWidth="1"/>
    <col min="14340" max="14593" width="8.75" style="146"/>
    <col min="14594" max="14594" width="28.375" style="146" bestFit="1" customWidth="1"/>
    <col min="14595" max="14595" width="89.25" style="146" customWidth="1"/>
    <col min="14596" max="14849" width="8.75" style="146"/>
    <col min="14850" max="14850" width="28.375" style="146" bestFit="1" customWidth="1"/>
    <col min="14851" max="14851" width="89.25" style="146" customWidth="1"/>
    <col min="14852" max="15105" width="8.75" style="146"/>
    <col min="15106" max="15106" width="28.375" style="146" bestFit="1" customWidth="1"/>
    <col min="15107" max="15107" width="89.25" style="146" customWidth="1"/>
    <col min="15108" max="15361" width="8.75" style="146"/>
    <col min="15362" max="15362" width="28.375" style="146" bestFit="1" customWidth="1"/>
    <col min="15363" max="15363" width="89.25" style="146" customWidth="1"/>
    <col min="15364" max="15617" width="8.75" style="146"/>
    <col min="15618" max="15618" width="28.375" style="146" bestFit="1" customWidth="1"/>
    <col min="15619" max="15619" width="89.25" style="146" customWidth="1"/>
    <col min="15620" max="15873" width="8.75" style="146"/>
    <col min="15874" max="15874" width="28.375" style="146" bestFit="1" customWidth="1"/>
    <col min="15875" max="15875" width="89.25" style="146" customWidth="1"/>
    <col min="15876" max="16129" width="8.75" style="146"/>
    <col min="16130" max="16130" width="28.375" style="146" bestFit="1" customWidth="1"/>
    <col min="16131" max="16131" width="89.25" style="146" customWidth="1"/>
    <col min="16132" max="16384" width="8.75" style="146"/>
  </cols>
  <sheetData>
    <row r="1" spans="1:3" ht="23.25">
      <c r="A1" s="248" t="s">
        <v>1184</v>
      </c>
      <c r="B1" s="248"/>
      <c r="C1" s="248"/>
    </row>
    <row r="2" spans="1:3" ht="33">
      <c r="A2" s="153" t="s">
        <v>56</v>
      </c>
      <c r="B2" s="144"/>
      <c r="C2" s="145" t="s">
        <v>59</v>
      </c>
    </row>
    <row r="3" spans="1:3" ht="33">
      <c r="A3" s="145"/>
      <c r="B3" s="144"/>
      <c r="C3" s="145" t="s">
        <v>60</v>
      </c>
    </row>
    <row r="4" spans="1:3" ht="16.5">
      <c r="A4" s="145"/>
      <c r="B4" s="144"/>
      <c r="C4" s="145" t="s">
        <v>61</v>
      </c>
    </row>
    <row r="5" spans="1:3" ht="33">
      <c r="A5" s="145"/>
      <c r="B5" s="144"/>
      <c r="C5" s="145" t="s">
        <v>1185</v>
      </c>
    </row>
    <row r="6" spans="1:3" ht="16.5">
      <c r="A6" s="145"/>
      <c r="B6" s="144"/>
      <c r="C6" s="145"/>
    </row>
    <row r="7" spans="1:3" ht="18.75">
      <c r="A7" s="143" t="s">
        <v>97</v>
      </c>
      <c r="B7" s="144"/>
      <c r="C7" s="145" t="s">
        <v>1186</v>
      </c>
    </row>
    <row r="8" spans="1:3" ht="33">
      <c r="A8" s="145"/>
      <c r="B8" s="144"/>
      <c r="C8" s="145" t="s">
        <v>112</v>
      </c>
    </row>
    <row r="9" spans="1:3" ht="33">
      <c r="A9" s="145"/>
      <c r="B9" s="144"/>
      <c r="C9" s="145" t="s">
        <v>1187</v>
      </c>
    </row>
    <row r="10" spans="1:3" ht="33">
      <c r="A10" s="145"/>
      <c r="B10" s="144"/>
      <c r="C10" s="145" t="s">
        <v>1188</v>
      </c>
    </row>
    <row r="11" spans="1:3" ht="16.5">
      <c r="A11" s="145"/>
      <c r="B11" s="144"/>
      <c r="C11" s="145" t="s">
        <v>103</v>
      </c>
    </row>
    <row r="12" spans="1:3" ht="16.5">
      <c r="A12" s="145"/>
      <c r="B12" s="144"/>
      <c r="C12" s="145" t="s">
        <v>1189</v>
      </c>
    </row>
    <row r="13" spans="1:3" ht="99">
      <c r="A13" s="145"/>
      <c r="B13" s="144"/>
      <c r="C13" s="145" t="s">
        <v>1190</v>
      </c>
    </row>
    <row r="14" spans="1:3" ht="16.5">
      <c r="A14" s="144"/>
      <c r="B14" s="144"/>
      <c r="C14" s="154"/>
    </row>
    <row r="15" spans="1:3" ht="18.75">
      <c r="A15" s="155" t="s">
        <v>65</v>
      </c>
      <c r="B15" s="153" t="s">
        <v>54</v>
      </c>
      <c r="C15" s="155" t="s">
        <v>22</v>
      </c>
    </row>
    <row r="16" spans="1:3" ht="66">
      <c r="A16" s="144">
        <v>1</v>
      </c>
      <c r="B16" s="144" t="s">
        <v>23</v>
      </c>
      <c r="C16" s="145" t="s">
        <v>57</v>
      </c>
    </row>
    <row r="17" spans="1:3" ht="66">
      <c r="A17" s="144">
        <v>2</v>
      </c>
      <c r="B17" s="144" t="s">
        <v>24</v>
      </c>
      <c r="C17" s="145" t="s">
        <v>1191</v>
      </c>
    </row>
    <row r="18" spans="1:3" ht="49.5">
      <c r="A18" s="144">
        <v>3</v>
      </c>
      <c r="B18" s="144" t="s">
        <v>25</v>
      </c>
      <c r="C18" s="145" t="s">
        <v>70</v>
      </c>
    </row>
    <row r="19" spans="1:3" ht="16.5">
      <c r="A19" s="144">
        <v>4</v>
      </c>
      <c r="B19" s="144" t="s">
        <v>8</v>
      </c>
      <c r="C19" s="145" t="s">
        <v>71</v>
      </c>
    </row>
    <row r="20" spans="1:3" ht="16.5">
      <c r="A20" s="144">
        <v>5</v>
      </c>
      <c r="B20" s="144" t="s">
        <v>26</v>
      </c>
      <c r="C20" s="145" t="s">
        <v>55</v>
      </c>
    </row>
    <row r="21" spans="1:3" ht="32.1" customHeight="1">
      <c r="A21" s="144">
        <v>6</v>
      </c>
      <c r="B21" s="144" t="s">
        <v>27</v>
      </c>
      <c r="C21" s="145" t="s">
        <v>86</v>
      </c>
    </row>
    <row r="22" spans="1:3" ht="33">
      <c r="A22" s="144">
        <v>7</v>
      </c>
      <c r="B22" s="144" t="s">
        <v>109</v>
      </c>
      <c r="C22" s="145" t="s">
        <v>110</v>
      </c>
    </row>
    <row r="23" spans="1:3" ht="66">
      <c r="A23" s="144">
        <v>8</v>
      </c>
      <c r="B23" s="144" t="s">
        <v>28</v>
      </c>
      <c r="C23" s="145" t="s">
        <v>87</v>
      </c>
    </row>
    <row r="24" spans="1:3" ht="120.75" customHeight="1">
      <c r="A24" s="144">
        <v>9</v>
      </c>
      <c r="B24" s="145" t="s">
        <v>58</v>
      </c>
      <c r="C24" s="156" t="s">
        <v>108</v>
      </c>
    </row>
    <row r="25" spans="1:3" ht="71.25" customHeight="1">
      <c r="A25" s="144">
        <v>10</v>
      </c>
      <c r="B25" s="145" t="s">
        <v>88</v>
      </c>
      <c r="C25" s="145" t="s">
        <v>1192</v>
      </c>
    </row>
    <row r="26" spans="1:3" ht="34.5" customHeight="1">
      <c r="A26" s="144">
        <v>11</v>
      </c>
      <c r="B26" s="145" t="s">
        <v>29</v>
      </c>
      <c r="C26" s="145" t="s">
        <v>30</v>
      </c>
    </row>
    <row r="27" spans="1:3" ht="33">
      <c r="A27" s="147">
        <v>12</v>
      </c>
      <c r="B27" s="145" t="s">
        <v>100</v>
      </c>
      <c r="C27" s="145" t="s">
        <v>83</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94"/>
  <sheetViews>
    <sheetView rightToLeft="1" tabSelected="1" zoomScaleNormal="100" workbookViewId="0">
      <pane ySplit="13" topLeftCell="A14" activePane="bottomLeft" state="frozen"/>
      <selection pane="bottomLeft" activeCell="P2" sqref="P2"/>
    </sheetView>
  </sheetViews>
  <sheetFormatPr defaultRowHeight="15.75"/>
  <cols>
    <col min="1" max="1" width="37.625" style="21" customWidth="1"/>
    <col min="2" max="2" width="6.125" style="22" customWidth="1"/>
    <col min="3" max="3" width="11.25" style="23" customWidth="1"/>
    <col min="4" max="4" width="11.625" style="23" customWidth="1"/>
    <col min="5" max="12" width="11.625" style="23" hidden="1" customWidth="1"/>
    <col min="13" max="13" width="12" style="24" customWidth="1"/>
    <col min="14" max="14" width="12.75" style="25" customWidth="1"/>
    <col min="15" max="15" width="40.25" style="23" customWidth="1"/>
    <col min="16" max="258" width="9" style="23"/>
    <col min="259" max="259" width="36.75" style="23" customWidth="1"/>
    <col min="260" max="260" width="8.625" style="23" customWidth="1"/>
    <col min="261" max="261" width="10.25" style="23" customWidth="1"/>
    <col min="262" max="262" width="10.125" style="23" customWidth="1"/>
    <col min="263" max="263" width="13.25" style="23" customWidth="1"/>
    <col min="264" max="264" width="9.25" style="23" customWidth="1"/>
    <col min="265" max="265" width="10.25" style="23" customWidth="1"/>
    <col min="266" max="266" width="8.25" style="23" customWidth="1"/>
    <col min="267" max="267" width="8.75" style="23" customWidth="1"/>
    <col min="268" max="268" width="9.75" style="23" customWidth="1"/>
    <col min="269" max="269" width="11" style="23" customWidth="1"/>
    <col min="270" max="514" width="9" style="23"/>
    <col min="515" max="515" width="36.75" style="23" customWidth="1"/>
    <col min="516" max="516" width="8.625" style="23" customWidth="1"/>
    <col min="517" max="517" width="10.25" style="23" customWidth="1"/>
    <col min="518" max="518" width="10.125" style="23" customWidth="1"/>
    <col min="519" max="519" width="13.25" style="23" customWidth="1"/>
    <col min="520" max="520" width="9.25" style="23" customWidth="1"/>
    <col min="521" max="521" width="10.25" style="23" customWidth="1"/>
    <col min="522" max="522" width="8.25" style="23" customWidth="1"/>
    <col min="523" max="523" width="8.75" style="23" customWidth="1"/>
    <col min="524" max="524" width="9.75" style="23" customWidth="1"/>
    <col min="525" max="525" width="11" style="23" customWidth="1"/>
    <col min="526" max="770" width="9" style="23"/>
    <col min="771" max="771" width="36.75" style="23" customWidth="1"/>
    <col min="772" max="772" width="8.625" style="23" customWidth="1"/>
    <col min="773" max="773" width="10.25" style="23" customWidth="1"/>
    <col min="774" max="774" width="10.125" style="23" customWidth="1"/>
    <col min="775" max="775" width="13.25" style="23" customWidth="1"/>
    <col min="776" max="776" width="9.25" style="23" customWidth="1"/>
    <col min="777" max="777" width="10.25" style="23" customWidth="1"/>
    <col min="778" max="778" width="8.25" style="23" customWidth="1"/>
    <col min="779" max="779" width="8.75" style="23" customWidth="1"/>
    <col min="780" max="780" width="9.75" style="23" customWidth="1"/>
    <col min="781" max="781" width="11" style="23" customWidth="1"/>
    <col min="782" max="1026" width="9" style="23"/>
    <col min="1027" max="1027" width="36.75" style="23" customWidth="1"/>
    <col min="1028" max="1028" width="8.625" style="23" customWidth="1"/>
    <col min="1029" max="1029" width="10.25" style="23" customWidth="1"/>
    <col min="1030" max="1030" width="10.125" style="23" customWidth="1"/>
    <col min="1031" max="1031" width="13.25" style="23" customWidth="1"/>
    <col min="1032" max="1032" width="9.25" style="23" customWidth="1"/>
    <col min="1033" max="1033" width="10.25" style="23" customWidth="1"/>
    <col min="1034" max="1034" width="8.25" style="23" customWidth="1"/>
    <col min="1035" max="1035" width="8.75" style="23" customWidth="1"/>
    <col min="1036" max="1036" width="9.75" style="23" customWidth="1"/>
    <col min="1037" max="1037" width="11" style="23" customWidth="1"/>
    <col min="1038" max="1282" width="9" style="23"/>
    <col min="1283" max="1283" width="36.75" style="23" customWidth="1"/>
    <col min="1284" max="1284" width="8.625" style="23" customWidth="1"/>
    <col min="1285" max="1285" width="10.25" style="23" customWidth="1"/>
    <col min="1286" max="1286" width="10.125" style="23" customWidth="1"/>
    <col min="1287" max="1287" width="13.25" style="23" customWidth="1"/>
    <col min="1288" max="1288" width="9.25" style="23" customWidth="1"/>
    <col min="1289" max="1289" width="10.25" style="23" customWidth="1"/>
    <col min="1290" max="1290" width="8.25" style="23" customWidth="1"/>
    <col min="1291" max="1291" width="8.75" style="23" customWidth="1"/>
    <col min="1292" max="1292" width="9.75" style="23" customWidth="1"/>
    <col min="1293" max="1293" width="11" style="23" customWidth="1"/>
    <col min="1294" max="1538" width="9" style="23"/>
    <col min="1539" max="1539" width="36.75" style="23" customWidth="1"/>
    <col min="1540" max="1540" width="8.625" style="23" customWidth="1"/>
    <col min="1541" max="1541" width="10.25" style="23" customWidth="1"/>
    <col min="1542" max="1542" width="10.125" style="23" customWidth="1"/>
    <col min="1543" max="1543" width="13.25" style="23" customWidth="1"/>
    <col min="1544" max="1544" width="9.25" style="23" customWidth="1"/>
    <col min="1545" max="1545" width="10.25" style="23" customWidth="1"/>
    <col min="1546" max="1546" width="8.25" style="23" customWidth="1"/>
    <col min="1547" max="1547" width="8.75" style="23" customWidth="1"/>
    <col min="1548" max="1548" width="9.75" style="23" customWidth="1"/>
    <col min="1549" max="1549" width="11" style="23" customWidth="1"/>
    <col min="1550" max="1794" width="9" style="23"/>
    <col min="1795" max="1795" width="36.75" style="23" customWidth="1"/>
    <col min="1796" max="1796" width="8.625" style="23" customWidth="1"/>
    <col min="1797" max="1797" width="10.25" style="23" customWidth="1"/>
    <col min="1798" max="1798" width="10.125" style="23" customWidth="1"/>
    <col min="1799" max="1799" width="13.25" style="23" customWidth="1"/>
    <col min="1800" max="1800" width="9.25" style="23" customWidth="1"/>
    <col min="1801" max="1801" width="10.25" style="23" customWidth="1"/>
    <col min="1802" max="1802" width="8.25" style="23" customWidth="1"/>
    <col min="1803" max="1803" width="8.75" style="23" customWidth="1"/>
    <col min="1804" max="1804" width="9.75" style="23" customWidth="1"/>
    <col min="1805" max="1805" width="11" style="23" customWidth="1"/>
    <col min="1806" max="2050" width="9" style="23"/>
    <col min="2051" max="2051" width="36.75" style="23" customWidth="1"/>
    <col min="2052" max="2052" width="8.625" style="23" customWidth="1"/>
    <col min="2053" max="2053" width="10.25" style="23" customWidth="1"/>
    <col min="2054" max="2054" width="10.125" style="23" customWidth="1"/>
    <col min="2055" max="2055" width="13.25" style="23" customWidth="1"/>
    <col min="2056" max="2056" width="9.25" style="23" customWidth="1"/>
    <col min="2057" max="2057" width="10.25" style="23" customWidth="1"/>
    <col min="2058" max="2058" width="8.25" style="23" customWidth="1"/>
    <col min="2059" max="2059" width="8.75" style="23" customWidth="1"/>
    <col min="2060" max="2060" width="9.75" style="23" customWidth="1"/>
    <col min="2061" max="2061" width="11" style="23" customWidth="1"/>
    <col min="2062" max="2306" width="9" style="23"/>
    <col min="2307" max="2307" width="36.75" style="23" customWidth="1"/>
    <col min="2308" max="2308" width="8.625" style="23" customWidth="1"/>
    <col min="2309" max="2309" width="10.25" style="23" customWidth="1"/>
    <col min="2310" max="2310" width="10.125" style="23" customWidth="1"/>
    <col min="2311" max="2311" width="13.25" style="23" customWidth="1"/>
    <col min="2312" max="2312" width="9.25" style="23" customWidth="1"/>
    <col min="2313" max="2313" width="10.25" style="23" customWidth="1"/>
    <col min="2314" max="2314" width="8.25" style="23" customWidth="1"/>
    <col min="2315" max="2315" width="8.75" style="23" customWidth="1"/>
    <col min="2316" max="2316" width="9.75" style="23" customWidth="1"/>
    <col min="2317" max="2317" width="11" style="23" customWidth="1"/>
    <col min="2318" max="2562" width="9" style="23"/>
    <col min="2563" max="2563" width="36.75" style="23" customWidth="1"/>
    <col min="2564" max="2564" width="8.625" style="23" customWidth="1"/>
    <col min="2565" max="2565" width="10.25" style="23" customWidth="1"/>
    <col min="2566" max="2566" width="10.125" style="23" customWidth="1"/>
    <col min="2567" max="2567" width="13.25" style="23" customWidth="1"/>
    <col min="2568" max="2568" width="9.25" style="23" customWidth="1"/>
    <col min="2569" max="2569" width="10.25" style="23" customWidth="1"/>
    <col min="2570" max="2570" width="8.25" style="23" customWidth="1"/>
    <col min="2571" max="2571" width="8.75" style="23" customWidth="1"/>
    <col min="2572" max="2572" width="9.75" style="23" customWidth="1"/>
    <col min="2573" max="2573" width="11" style="23" customWidth="1"/>
    <col min="2574" max="2818" width="9" style="23"/>
    <col min="2819" max="2819" width="36.75" style="23" customWidth="1"/>
    <col min="2820" max="2820" width="8.625" style="23" customWidth="1"/>
    <col min="2821" max="2821" width="10.25" style="23" customWidth="1"/>
    <col min="2822" max="2822" width="10.125" style="23" customWidth="1"/>
    <col min="2823" max="2823" width="13.25" style="23" customWidth="1"/>
    <col min="2824" max="2824" width="9.25" style="23" customWidth="1"/>
    <col min="2825" max="2825" width="10.25" style="23" customWidth="1"/>
    <col min="2826" max="2826" width="8.25" style="23" customWidth="1"/>
    <col min="2827" max="2827" width="8.75" style="23" customWidth="1"/>
    <col min="2828" max="2828" width="9.75" style="23" customWidth="1"/>
    <col min="2829" max="2829" width="11" style="23" customWidth="1"/>
    <col min="2830" max="3074" width="9" style="23"/>
    <col min="3075" max="3075" width="36.75" style="23" customWidth="1"/>
    <col min="3076" max="3076" width="8.625" style="23" customWidth="1"/>
    <col min="3077" max="3077" width="10.25" style="23" customWidth="1"/>
    <col min="3078" max="3078" width="10.125" style="23" customWidth="1"/>
    <col min="3079" max="3079" width="13.25" style="23" customWidth="1"/>
    <col min="3080" max="3080" width="9.25" style="23" customWidth="1"/>
    <col min="3081" max="3081" width="10.25" style="23" customWidth="1"/>
    <col min="3082" max="3082" width="8.25" style="23" customWidth="1"/>
    <col min="3083" max="3083" width="8.75" style="23" customWidth="1"/>
    <col min="3084" max="3084" width="9.75" style="23" customWidth="1"/>
    <col min="3085" max="3085" width="11" style="23" customWidth="1"/>
    <col min="3086" max="3330" width="9" style="23"/>
    <col min="3331" max="3331" width="36.75" style="23" customWidth="1"/>
    <col min="3332" max="3332" width="8.625" style="23" customWidth="1"/>
    <col min="3333" max="3333" width="10.25" style="23" customWidth="1"/>
    <col min="3334" max="3334" width="10.125" style="23" customWidth="1"/>
    <col min="3335" max="3335" width="13.25" style="23" customWidth="1"/>
    <col min="3336" max="3336" width="9.25" style="23" customWidth="1"/>
    <col min="3337" max="3337" width="10.25" style="23" customWidth="1"/>
    <col min="3338" max="3338" width="8.25" style="23" customWidth="1"/>
    <col min="3339" max="3339" width="8.75" style="23" customWidth="1"/>
    <col min="3340" max="3340" width="9.75" style="23" customWidth="1"/>
    <col min="3341" max="3341" width="11" style="23" customWidth="1"/>
    <col min="3342" max="3586" width="9" style="23"/>
    <col min="3587" max="3587" width="36.75" style="23" customWidth="1"/>
    <col min="3588" max="3588" width="8.625" style="23" customWidth="1"/>
    <col min="3589" max="3589" width="10.25" style="23" customWidth="1"/>
    <col min="3590" max="3590" width="10.125" style="23" customWidth="1"/>
    <col min="3591" max="3591" width="13.25" style="23" customWidth="1"/>
    <col min="3592" max="3592" width="9.25" style="23" customWidth="1"/>
    <col min="3593" max="3593" width="10.25" style="23" customWidth="1"/>
    <col min="3594" max="3594" width="8.25" style="23" customWidth="1"/>
    <col min="3595" max="3595" width="8.75" style="23" customWidth="1"/>
    <col min="3596" max="3596" width="9.75" style="23" customWidth="1"/>
    <col min="3597" max="3597" width="11" style="23" customWidth="1"/>
    <col min="3598" max="3842" width="9" style="23"/>
    <col min="3843" max="3843" width="36.75" style="23" customWidth="1"/>
    <col min="3844" max="3844" width="8.625" style="23" customWidth="1"/>
    <col min="3845" max="3845" width="10.25" style="23" customWidth="1"/>
    <col min="3846" max="3846" width="10.125" style="23" customWidth="1"/>
    <col min="3847" max="3847" width="13.25" style="23" customWidth="1"/>
    <col min="3848" max="3848" width="9.25" style="23" customWidth="1"/>
    <col min="3849" max="3849" width="10.25" style="23" customWidth="1"/>
    <col min="3850" max="3850" width="8.25" style="23" customWidth="1"/>
    <col min="3851" max="3851" width="8.75" style="23" customWidth="1"/>
    <col min="3852" max="3852" width="9.75" style="23" customWidth="1"/>
    <col min="3853" max="3853" width="11" style="23" customWidth="1"/>
    <col min="3854" max="4098" width="9" style="23"/>
    <col min="4099" max="4099" width="36.75" style="23" customWidth="1"/>
    <col min="4100" max="4100" width="8.625" style="23" customWidth="1"/>
    <col min="4101" max="4101" width="10.25" style="23" customWidth="1"/>
    <col min="4102" max="4102" width="10.125" style="23" customWidth="1"/>
    <col min="4103" max="4103" width="13.25" style="23" customWidth="1"/>
    <col min="4104" max="4104" width="9.25" style="23" customWidth="1"/>
    <col min="4105" max="4105" width="10.25" style="23" customWidth="1"/>
    <col min="4106" max="4106" width="8.25" style="23" customWidth="1"/>
    <col min="4107" max="4107" width="8.75" style="23" customWidth="1"/>
    <col min="4108" max="4108" width="9.75" style="23" customWidth="1"/>
    <col min="4109" max="4109" width="11" style="23" customWidth="1"/>
    <col min="4110" max="4354" width="9" style="23"/>
    <col min="4355" max="4355" width="36.75" style="23" customWidth="1"/>
    <col min="4356" max="4356" width="8.625" style="23" customWidth="1"/>
    <col min="4357" max="4357" width="10.25" style="23" customWidth="1"/>
    <col min="4358" max="4358" width="10.125" style="23" customWidth="1"/>
    <col min="4359" max="4359" width="13.25" style="23" customWidth="1"/>
    <col min="4360" max="4360" width="9.25" style="23" customWidth="1"/>
    <col min="4361" max="4361" width="10.25" style="23" customWidth="1"/>
    <col min="4362" max="4362" width="8.25" style="23" customWidth="1"/>
    <col min="4363" max="4363" width="8.75" style="23" customWidth="1"/>
    <col min="4364" max="4364" width="9.75" style="23" customWidth="1"/>
    <col min="4365" max="4365" width="11" style="23" customWidth="1"/>
    <col min="4366" max="4610" width="9" style="23"/>
    <col min="4611" max="4611" width="36.75" style="23" customWidth="1"/>
    <col min="4612" max="4612" width="8.625" style="23" customWidth="1"/>
    <col min="4613" max="4613" width="10.25" style="23" customWidth="1"/>
    <col min="4614" max="4614" width="10.125" style="23" customWidth="1"/>
    <col min="4615" max="4615" width="13.25" style="23" customWidth="1"/>
    <col min="4616" max="4616" width="9.25" style="23" customWidth="1"/>
    <col min="4617" max="4617" width="10.25" style="23" customWidth="1"/>
    <col min="4618" max="4618" width="8.25" style="23" customWidth="1"/>
    <col min="4619" max="4619" width="8.75" style="23" customWidth="1"/>
    <col min="4620" max="4620" width="9.75" style="23" customWidth="1"/>
    <col min="4621" max="4621" width="11" style="23" customWidth="1"/>
    <col min="4622" max="4866" width="9" style="23"/>
    <col min="4867" max="4867" width="36.75" style="23" customWidth="1"/>
    <col min="4868" max="4868" width="8.625" style="23" customWidth="1"/>
    <col min="4869" max="4869" width="10.25" style="23" customWidth="1"/>
    <col min="4870" max="4870" width="10.125" style="23" customWidth="1"/>
    <col min="4871" max="4871" width="13.25" style="23" customWidth="1"/>
    <col min="4872" max="4872" width="9.25" style="23" customWidth="1"/>
    <col min="4873" max="4873" width="10.25" style="23" customWidth="1"/>
    <col min="4874" max="4874" width="8.25" style="23" customWidth="1"/>
    <col min="4875" max="4875" width="8.75" style="23" customWidth="1"/>
    <col min="4876" max="4876" width="9.75" style="23" customWidth="1"/>
    <col min="4877" max="4877" width="11" style="23" customWidth="1"/>
    <col min="4878" max="5122" width="9" style="23"/>
    <col min="5123" max="5123" width="36.75" style="23" customWidth="1"/>
    <col min="5124" max="5124" width="8.625" style="23" customWidth="1"/>
    <col min="5125" max="5125" width="10.25" style="23" customWidth="1"/>
    <col min="5126" max="5126" width="10.125" style="23" customWidth="1"/>
    <col min="5127" max="5127" width="13.25" style="23" customWidth="1"/>
    <col min="5128" max="5128" width="9.25" style="23" customWidth="1"/>
    <col min="5129" max="5129" width="10.25" style="23" customWidth="1"/>
    <col min="5130" max="5130" width="8.25" style="23" customWidth="1"/>
    <col min="5131" max="5131" width="8.75" style="23" customWidth="1"/>
    <col min="5132" max="5132" width="9.75" style="23" customWidth="1"/>
    <col min="5133" max="5133" width="11" style="23" customWidth="1"/>
    <col min="5134" max="5378" width="9" style="23"/>
    <col min="5379" max="5379" width="36.75" style="23" customWidth="1"/>
    <col min="5380" max="5380" width="8.625" style="23" customWidth="1"/>
    <col min="5381" max="5381" width="10.25" style="23" customWidth="1"/>
    <col min="5382" max="5382" width="10.125" style="23" customWidth="1"/>
    <col min="5383" max="5383" width="13.25" style="23" customWidth="1"/>
    <col min="5384" max="5384" width="9.25" style="23" customWidth="1"/>
    <col min="5385" max="5385" width="10.25" style="23" customWidth="1"/>
    <col min="5386" max="5386" width="8.25" style="23" customWidth="1"/>
    <col min="5387" max="5387" width="8.75" style="23" customWidth="1"/>
    <col min="5388" max="5388" width="9.75" style="23" customWidth="1"/>
    <col min="5389" max="5389" width="11" style="23" customWidth="1"/>
    <col min="5390" max="5634" width="9" style="23"/>
    <col min="5635" max="5635" width="36.75" style="23" customWidth="1"/>
    <col min="5636" max="5636" width="8.625" style="23" customWidth="1"/>
    <col min="5637" max="5637" width="10.25" style="23" customWidth="1"/>
    <col min="5638" max="5638" width="10.125" style="23" customWidth="1"/>
    <col min="5639" max="5639" width="13.25" style="23" customWidth="1"/>
    <col min="5640" max="5640" width="9.25" style="23" customWidth="1"/>
    <col min="5641" max="5641" width="10.25" style="23" customWidth="1"/>
    <col min="5642" max="5642" width="8.25" style="23" customWidth="1"/>
    <col min="5643" max="5643" width="8.75" style="23" customWidth="1"/>
    <col min="5644" max="5644" width="9.75" style="23" customWidth="1"/>
    <col min="5645" max="5645" width="11" style="23" customWidth="1"/>
    <col min="5646" max="5890" width="9" style="23"/>
    <col min="5891" max="5891" width="36.75" style="23" customWidth="1"/>
    <col min="5892" max="5892" width="8.625" style="23" customWidth="1"/>
    <col min="5893" max="5893" width="10.25" style="23" customWidth="1"/>
    <col min="5894" max="5894" width="10.125" style="23" customWidth="1"/>
    <col min="5895" max="5895" width="13.25" style="23" customWidth="1"/>
    <col min="5896" max="5896" width="9.25" style="23" customWidth="1"/>
    <col min="5897" max="5897" width="10.25" style="23" customWidth="1"/>
    <col min="5898" max="5898" width="8.25" style="23" customWidth="1"/>
    <col min="5899" max="5899" width="8.75" style="23" customWidth="1"/>
    <col min="5900" max="5900" width="9.75" style="23" customWidth="1"/>
    <col min="5901" max="5901" width="11" style="23" customWidth="1"/>
    <col min="5902" max="6146" width="9" style="23"/>
    <col min="6147" max="6147" width="36.75" style="23" customWidth="1"/>
    <col min="6148" max="6148" width="8.625" style="23" customWidth="1"/>
    <col min="6149" max="6149" width="10.25" style="23" customWidth="1"/>
    <col min="6150" max="6150" width="10.125" style="23" customWidth="1"/>
    <col min="6151" max="6151" width="13.25" style="23" customWidth="1"/>
    <col min="6152" max="6152" width="9.25" style="23" customWidth="1"/>
    <col min="6153" max="6153" width="10.25" style="23" customWidth="1"/>
    <col min="6154" max="6154" width="8.25" style="23" customWidth="1"/>
    <col min="6155" max="6155" width="8.75" style="23" customWidth="1"/>
    <col min="6156" max="6156" width="9.75" style="23" customWidth="1"/>
    <col min="6157" max="6157" width="11" style="23" customWidth="1"/>
    <col min="6158" max="6402" width="9" style="23"/>
    <col min="6403" max="6403" width="36.75" style="23" customWidth="1"/>
    <col min="6404" max="6404" width="8.625" style="23" customWidth="1"/>
    <col min="6405" max="6405" width="10.25" style="23" customWidth="1"/>
    <col min="6406" max="6406" width="10.125" style="23" customWidth="1"/>
    <col min="6407" max="6407" width="13.25" style="23" customWidth="1"/>
    <col min="6408" max="6408" width="9.25" style="23" customWidth="1"/>
    <col min="6409" max="6409" width="10.25" style="23" customWidth="1"/>
    <col min="6410" max="6410" width="8.25" style="23" customWidth="1"/>
    <col min="6411" max="6411" width="8.75" style="23" customWidth="1"/>
    <col min="6412" max="6412" width="9.75" style="23" customWidth="1"/>
    <col min="6413" max="6413" width="11" style="23" customWidth="1"/>
    <col min="6414" max="6658" width="9" style="23"/>
    <col min="6659" max="6659" width="36.75" style="23" customWidth="1"/>
    <col min="6660" max="6660" width="8.625" style="23" customWidth="1"/>
    <col min="6661" max="6661" width="10.25" style="23" customWidth="1"/>
    <col min="6662" max="6662" width="10.125" style="23" customWidth="1"/>
    <col min="6663" max="6663" width="13.25" style="23" customWidth="1"/>
    <col min="6664" max="6664" width="9.25" style="23" customWidth="1"/>
    <col min="6665" max="6665" width="10.25" style="23" customWidth="1"/>
    <col min="6666" max="6666" width="8.25" style="23" customWidth="1"/>
    <col min="6667" max="6667" width="8.75" style="23" customWidth="1"/>
    <col min="6668" max="6668" width="9.75" style="23" customWidth="1"/>
    <col min="6669" max="6669" width="11" style="23" customWidth="1"/>
    <col min="6670" max="6914" width="9" style="23"/>
    <col min="6915" max="6915" width="36.75" style="23" customWidth="1"/>
    <col min="6916" max="6916" width="8.625" style="23" customWidth="1"/>
    <col min="6917" max="6917" width="10.25" style="23" customWidth="1"/>
    <col min="6918" max="6918" width="10.125" style="23" customWidth="1"/>
    <col min="6919" max="6919" width="13.25" style="23" customWidth="1"/>
    <col min="6920" max="6920" width="9.25" style="23" customWidth="1"/>
    <col min="6921" max="6921" width="10.25" style="23" customWidth="1"/>
    <col min="6922" max="6922" width="8.25" style="23" customWidth="1"/>
    <col min="6923" max="6923" width="8.75" style="23" customWidth="1"/>
    <col min="6924" max="6924" width="9.75" style="23" customWidth="1"/>
    <col min="6925" max="6925" width="11" style="23" customWidth="1"/>
    <col min="6926" max="7170" width="9" style="23"/>
    <col min="7171" max="7171" width="36.75" style="23" customWidth="1"/>
    <col min="7172" max="7172" width="8.625" style="23" customWidth="1"/>
    <col min="7173" max="7173" width="10.25" style="23" customWidth="1"/>
    <col min="7174" max="7174" width="10.125" style="23" customWidth="1"/>
    <col min="7175" max="7175" width="13.25" style="23" customWidth="1"/>
    <col min="7176" max="7176" width="9.25" style="23" customWidth="1"/>
    <col min="7177" max="7177" width="10.25" style="23" customWidth="1"/>
    <col min="7178" max="7178" width="8.25" style="23" customWidth="1"/>
    <col min="7179" max="7179" width="8.75" style="23" customWidth="1"/>
    <col min="7180" max="7180" width="9.75" style="23" customWidth="1"/>
    <col min="7181" max="7181" width="11" style="23" customWidth="1"/>
    <col min="7182" max="7426" width="9" style="23"/>
    <col min="7427" max="7427" width="36.75" style="23" customWidth="1"/>
    <col min="7428" max="7428" width="8.625" style="23" customWidth="1"/>
    <col min="7429" max="7429" width="10.25" style="23" customWidth="1"/>
    <col min="7430" max="7430" width="10.125" style="23" customWidth="1"/>
    <col min="7431" max="7431" width="13.25" style="23" customWidth="1"/>
    <col min="7432" max="7432" width="9.25" style="23" customWidth="1"/>
    <col min="7433" max="7433" width="10.25" style="23" customWidth="1"/>
    <col min="7434" max="7434" width="8.25" style="23" customWidth="1"/>
    <col min="7435" max="7435" width="8.75" style="23" customWidth="1"/>
    <col min="7436" max="7436" width="9.75" style="23" customWidth="1"/>
    <col min="7437" max="7437" width="11" style="23" customWidth="1"/>
    <col min="7438" max="7682" width="9" style="23"/>
    <col min="7683" max="7683" width="36.75" style="23" customWidth="1"/>
    <col min="7684" max="7684" width="8.625" style="23" customWidth="1"/>
    <col min="7685" max="7685" width="10.25" style="23" customWidth="1"/>
    <col min="7686" max="7686" width="10.125" style="23" customWidth="1"/>
    <col min="7687" max="7687" width="13.25" style="23" customWidth="1"/>
    <col min="7688" max="7688" width="9.25" style="23" customWidth="1"/>
    <col min="7689" max="7689" width="10.25" style="23" customWidth="1"/>
    <col min="7690" max="7690" width="8.25" style="23" customWidth="1"/>
    <col min="7691" max="7691" width="8.75" style="23" customWidth="1"/>
    <col min="7692" max="7692" width="9.75" style="23" customWidth="1"/>
    <col min="7693" max="7693" width="11" style="23" customWidth="1"/>
    <col min="7694" max="7938" width="9" style="23"/>
    <col min="7939" max="7939" width="36.75" style="23" customWidth="1"/>
    <col min="7940" max="7940" width="8.625" style="23" customWidth="1"/>
    <col min="7941" max="7941" width="10.25" style="23" customWidth="1"/>
    <col min="7942" max="7942" width="10.125" style="23" customWidth="1"/>
    <col min="7943" max="7943" width="13.25" style="23" customWidth="1"/>
    <col min="7944" max="7944" width="9.25" style="23" customWidth="1"/>
    <col min="7945" max="7945" width="10.25" style="23" customWidth="1"/>
    <col min="7946" max="7946" width="8.25" style="23" customWidth="1"/>
    <col min="7947" max="7947" width="8.75" style="23" customWidth="1"/>
    <col min="7948" max="7948" width="9.75" style="23" customWidth="1"/>
    <col min="7949" max="7949" width="11" style="23" customWidth="1"/>
    <col min="7950" max="8194" width="9" style="23"/>
    <col min="8195" max="8195" width="36.75" style="23" customWidth="1"/>
    <col min="8196" max="8196" width="8.625" style="23" customWidth="1"/>
    <col min="8197" max="8197" width="10.25" style="23" customWidth="1"/>
    <col min="8198" max="8198" width="10.125" style="23" customWidth="1"/>
    <col min="8199" max="8199" width="13.25" style="23" customWidth="1"/>
    <col min="8200" max="8200" width="9.25" style="23" customWidth="1"/>
    <col min="8201" max="8201" width="10.25" style="23" customWidth="1"/>
    <col min="8202" max="8202" width="8.25" style="23" customWidth="1"/>
    <col min="8203" max="8203" width="8.75" style="23" customWidth="1"/>
    <col min="8204" max="8204" width="9.75" style="23" customWidth="1"/>
    <col min="8205" max="8205" width="11" style="23" customWidth="1"/>
    <col min="8206" max="8450" width="9" style="23"/>
    <col min="8451" max="8451" width="36.75" style="23" customWidth="1"/>
    <col min="8452" max="8452" width="8.625" style="23" customWidth="1"/>
    <col min="8453" max="8453" width="10.25" style="23" customWidth="1"/>
    <col min="8454" max="8454" width="10.125" style="23" customWidth="1"/>
    <col min="8455" max="8455" width="13.25" style="23" customWidth="1"/>
    <col min="8456" max="8456" width="9.25" style="23" customWidth="1"/>
    <col min="8457" max="8457" width="10.25" style="23" customWidth="1"/>
    <col min="8458" max="8458" width="8.25" style="23" customWidth="1"/>
    <col min="8459" max="8459" width="8.75" style="23" customWidth="1"/>
    <col min="8460" max="8460" width="9.75" style="23" customWidth="1"/>
    <col min="8461" max="8461" width="11" style="23" customWidth="1"/>
    <col min="8462" max="8706" width="9" style="23"/>
    <col min="8707" max="8707" width="36.75" style="23" customWidth="1"/>
    <col min="8708" max="8708" width="8.625" style="23" customWidth="1"/>
    <col min="8709" max="8709" width="10.25" style="23" customWidth="1"/>
    <col min="8710" max="8710" width="10.125" style="23" customWidth="1"/>
    <col min="8711" max="8711" width="13.25" style="23" customWidth="1"/>
    <col min="8712" max="8712" width="9.25" style="23" customWidth="1"/>
    <col min="8713" max="8713" width="10.25" style="23" customWidth="1"/>
    <col min="8714" max="8714" width="8.25" style="23" customWidth="1"/>
    <col min="8715" max="8715" width="8.75" style="23" customWidth="1"/>
    <col min="8716" max="8716" width="9.75" style="23" customWidth="1"/>
    <col min="8717" max="8717" width="11" style="23" customWidth="1"/>
    <col min="8718" max="8962" width="9" style="23"/>
    <col min="8963" max="8963" width="36.75" style="23" customWidth="1"/>
    <col min="8964" max="8964" width="8.625" style="23" customWidth="1"/>
    <col min="8965" max="8965" width="10.25" style="23" customWidth="1"/>
    <col min="8966" max="8966" width="10.125" style="23" customWidth="1"/>
    <col min="8967" max="8967" width="13.25" style="23" customWidth="1"/>
    <col min="8968" max="8968" width="9.25" style="23" customWidth="1"/>
    <col min="8969" max="8969" width="10.25" style="23" customWidth="1"/>
    <col min="8970" max="8970" width="8.25" style="23" customWidth="1"/>
    <col min="8971" max="8971" width="8.75" style="23" customWidth="1"/>
    <col min="8972" max="8972" width="9.75" style="23" customWidth="1"/>
    <col min="8973" max="8973" width="11" style="23" customWidth="1"/>
    <col min="8974" max="9218" width="9" style="23"/>
    <col min="9219" max="9219" width="36.75" style="23" customWidth="1"/>
    <col min="9220" max="9220" width="8.625" style="23" customWidth="1"/>
    <col min="9221" max="9221" width="10.25" style="23" customWidth="1"/>
    <col min="9222" max="9222" width="10.125" style="23" customWidth="1"/>
    <col min="9223" max="9223" width="13.25" style="23" customWidth="1"/>
    <col min="9224" max="9224" width="9.25" style="23" customWidth="1"/>
    <col min="9225" max="9225" width="10.25" style="23" customWidth="1"/>
    <col min="9226" max="9226" width="8.25" style="23" customWidth="1"/>
    <col min="9227" max="9227" width="8.75" style="23" customWidth="1"/>
    <col min="9228" max="9228" width="9.75" style="23" customWidth="1"/>
    <col min="9229" max="9229" width="11" style="23" customWidth="1"/>
    <col min="9230" max="9474" width="9" style="23"/>
    <col min="9475" max="9475" width="36.75" style="23" customWidth="1"/>
    <col min="9476" max="9476" width="8.625" style="23" customWidth="1"/>
    <col min="9477" max="9477" width="10.25" style="23" customWidth="1"/>
    <col min="9478" max="9478" width="10.125" style="23" customWidth="1"/>
    <col min="9479" max="9479" width="13.25" style="23" customWidth="1"/>
    <col min="9480" max="9480" width="9.25" style="23" customWidth="1"/>
    <col min="9481" max="9481" width="10.25" style="23" customWidth="1"/>
    <col min="9482" max="9482" width="8.25" style="23" customWidth="1"/>
    <col min="9483" max="9483" width="8.75" style="23" customWidth="1"/>
    <col min="9484" max="9484" width="9.75" style="23" customWidth="1"/>
    <col min="9485" max="9485" width="11" style="23" customWidth="1"/>
    <col min="9486" max="9730" width="9" style="23"/>
    <col min="9731" max="9731" width="36.75" style="23" customWidth="1"/>
    <col min="9732" max="9732" width="8.625" style="23" customWidth="1"/>
    <col min="9733" max="9733" width="10.25" style="23" customWidth="1"/>
    <col min="9734" max="9734" width="10.125" style="23" customWidth="1"/>
    <col min="9735" max="9735" width="13.25" style="23" customWidth="1"/>
    <col min="9736" max="9736" width="9.25" style="23" customWidth="1"/>
    <col min="9737" max="9737" width="10.25" style="23" customWidth="1"/>
    <col min="9738" max="9738" width="8.25" style="23" customWidth="1"/>
    <col min="9739" max="9739" width="8.75" style="23" customWidth="1"/>
    <col min="9740" max="9740" width="9.75" style="23" customWidth="1"/>
    <col min="9741" max="9741" width="11" style="23" customWidth="1"/>
    <col min="9742" max="9986" width="9" style="23"/>
    <col min="9987" max="9987" width="36.75" style="23" customWidth="1"/>
    <col min="9988" max="9988" width="8.625" style="23" customWidth="1"/>
    <col min="9989" max="9989" width="10.25" style="23" customWidth="1"/>
    <col min="9990" max="9990" width="10.125" style="23" customWidth="1"/>
    <col min="9991" max="9991" width="13.25" style="23" customWidth="1"/>
    <col min="9992" max="9992" width="9.25" style="23" customWidth="1"/>
    <col min="9993" max="9993" width="10.25" style="23" customWidth="1"/>
    <col min="9994" max="9994" width="8.25" style="23" customWidth="1"/>
    <col min="9995" max="9995" width="8.75" style="23" customWidth="1"/>
    <col min="9996" max="9996" width="9.75" style="23" customWidth="1"/>
    <col min="9997" max="9997" width="11" style="23" customWidth="1"/>
    <col min="9998" max="10242" width="9" style="23"/>
    <col min="10243" max="10243" width="36.75" style="23" customWidth="1"/>
    <col min="10244" max="10244" width="8.625" style="23" customWidth="1"/>
    <col min="10245" max="10245" width="10.25" style="23" customWidth="1"/>
    <col min="10246" max="10246" width="10.125" style="23" customWidth="1"/>
    <col min="10247" max="10247" width="13.25" style="23" customWidth="1"/>
    <col min="10248" max="10248" width="9.25" style="23" customWidth="1"/>
    <col min="10249" max="10249" width="10.25" style="23" customWidth="1"/>
    <col min="10250" max="10250" width="8.25" style="23" customWidth="1"/>
    <col min="10251" max="10251" width="8.75" style="23" customWidth="1"/>
    <col min="10252" max="10252" width="9.75" style="23" customWidth="1"/>
    <col min="10253" max="10253" width="11" style="23" customWidth="1"/>
    <col min="10254" max="10498" width="9" style="23"/>
    <col min="10499" max="10499" width="36.75" style="23" customWidth="1"/>
    <col min="10500" max="10500" width="8.625" style="23" customWidth="1"/>
    <col min="10501" max="10501" width="10.25" style="23" customWidth="1"/>
    <col min="10502" max="10502" width="10.125" style="23" customWidth="1"/>
    <col min="10503" max="10503" width="13.25" style="23" customWidth="1"/>
    <col min="10504" max="10504" width="9.25" style="23" customWidth="1"/>
    <col min="10505" max="10505" width="10.25" style="23" customWidth="1"/>
    <col min="10506" max="10506" width="8.25" style="23" customWidth="1"/>
    <col min="10507" max="10507" width="8.75" style="23" customWidth="1"/>
    <col min="10508" max="10508" width="9.75" style="23" customWidth="1"/>
    <col min="10509" max="10509" width="11" style="23" customWidth="1"/>
    <col min="10510" max="10754" width="9" style="23"/>
    <col min="10755" max="10755" width="36.75" style="23" customWidth="1"/>
    <col min="10756" max="10756" width="8.625" style="23" customWidth="1"/>
    <col min="10757" max="10757" width="10.25" style="23" customWidth="1"/>
    <col min="10758" max="10758" width="10.125" style="23" customWidth="1"/>
    <col min="10759" max="10759" width="13.25" style="23" customWidth="1"/>
    <col min="10760" max="10760" width="9.25" style="23" customWidth="1"/>
    <col min="10761" max="10761" width="10.25" style="23" customWidth="1"/>
    <col min="10762" max="10762" width="8.25" style="23" customWidth="1"/>
    <col min="10763" max="10763" width="8.75" style="23" customWidth="1"/>
    <col min="10764" max="10764" width="9.75" style="23" customWidth="1"/>
    <col min="10765" max="10765" width="11" style="23" customWidth="1"/>
    <col min="10766" max="11010" width="9" style="23"/>
    <col min="11011" max="11011" width="36.75" style="23" customWidth="1"/>
    <col min="11012" max="11012" width="8.625" style="23" customWidth="1"/>
    <col min="11013" max="11013" width="10.25" style="23" customWidth="1"/>
    <col min="11014" max="11014" width="10.125" style="23" customWidth="1"/>
    <col min="11015" max="11015" width="13.25" style="23" customWidth="1"/>
    <col min="11016" max="11016" width="9.25" style="23" customWidth="1"/>
    <col min="11017" max="11017" width="10.25" style="23" customWidth="1"/>
    <col min="11018" max="11018" width="8.25" style="23" customWidth="1"/>
    <col min="11019" max="11019" width="8.75" style="23" customWidth="1"/>
    <col min="11020" max="11020" width="9.75" style="23" customWidth="1"/>
    <col min="11021" max="11021" width="11" style="23" customWidth="1"/>
    <col min="11022" max="11266" width="9" style="23"/>
    <col min="11267" max="11267" width="36.75" style="23" customWidth="1"/>
    <col min="11268" max="11268" width="8.625" style="23" customWidth="1"/>
    <col min="11269" max="11269" width="10.25" style="23" customWidth="1"/>
    <col min="11270" max="11270" width="10.125" style="23" customWidth="1"/>
    <col min="11271" max="11271" width="13.25" style="23" customWidth="1"/>
    <col min="11272" max="11272" width="9.25" style="23" customWidth="1"/>
    <col min="11273" max="11273" width="10.25" style="23" customWidth="1"/>
    <col min="11274" max="11274" width="8.25" style="23" customWidth="1"/>
    <col min="11275" max="11275" width="8.75" style="23" customWidth="1"/>
    <col min="11276" max="11276" width="9.75" style="23" customWidth="1"/>
    <col min="11277" max="11277" width="11" style="23" customWidth="1"/>
    <col min="11278" max="11522" width="9" style="23"/>
    <col min="11523" max="11523" width="36.75" style="23" customWidth="1"/>
    <col min="11524" max="11524" width="8.625" style="23" customWidth="1"/>
    <col min="11525" max="11525" width="10.25" style="23" customWidth="1"/>
    <col min="11526" max="11526" width="10.125" style="23" customWidth="1"/>
    <col min="11527" max="11527" width="13.25" style="23" customWidth="1"/>
    <col min="11528" max="11528" width="9.25" style="23" customWidth="1"/>
    <col min="11529" max="11529" width="10.25" style="23" customWidth="1"/>
    <col min="11530" max="11530" width="8.25" style="23" customWidth="1"/>
    <col min="11531" max="11531" width="8.75" style="23" customWidth="1"/>
    <col min="11532" max="11532" width="9.75" style="23" customWidth="1"/>
    <col min="11533" max="11533" width="11" style="23" customWidth="1"/>
    <col min="11534" max="11778" width="9" style="23"/>
    <col min="11779" max="11779" width="36.75" style="23" customWidth="1"/>
    <col min="11780" max="11780" width="8.625" style="23" customWidth="1"/>
    <col min="11781" max="11781" width="10.25" style="23" customWidth="1"/>
    <col min="11782" max="11782" width="10.125" style="23" customWidth="1"/>
    <col min="11783" max="11783" width="13.25" style="23" customWidth="1"/>
    <col min="11784" max="11784" width="9.25" style="23" customWidth="1"/>
    <col min="11785" max="11785" width="10.25" style="23" customWidth="1"/>
    <col min="11786" max="11786" width="8.25" style="23" customWidth="1"/>
    <col min="11787" max="11787" width="8.75" style="23" customWidth="1"/>
    <col min="11788" max="11788" width="9.75" style="23" customWidth="1"/>
    <col min="11789" max="11789" width="11" style="23" customWidth="1"/>
    <col min="11790" max="12034" width="9" style="23"/>
    <col min="12035" max="12035" width="36.75" style="23" customWidth="1"/>
    <col min="12036" max="12036" width="8.625" style="23" customWidth="1"/>
    <col min="12037" max="12037" width="10.25" style="23" customWidth="1"/>
    <col min="12038" max="12038" width="10.125" style="23" customWidth="1"/>
    <col min="12039" max="12039" width="13.25" style="23" customWidth="1"/>
    <col min="12040" max="12040" width="9.25" style="23" customWidth="1"/>
    <col min="12041" max="12041" width="10.25" style="23" customWidth="1"/>
    <col min="12042" max="12042" width="8.25" style="23" customWidth="1"/>
    <col min="12043" max="12043" width="8.75" style="23" customWidth="1"/>
    <col min="12044" max="12044" width="9.75" style="23" customWidth="1"/>
    <col min="12045" max="12045" width="11" style="23" customWidth="1"/>
    <col min="12046" max="12290" width="9" style="23"/>
    <col min="12291" max="12291" width="36.75" style="23" customWidth="1"/>
    <col min="12292" max="12292" width="8.625" style="23" customWidth="1"/>
    <col min="12293" max="12293" width="10.25" style="23" customWidth="1"/>
    <col min="12294" max="12294" width="10.125" style="23" customWidth="1"/>
    <col min="12295" max="12295" width="13.25" style="23" customWidth="1"/>
    <col min="12296" max="12296" width="9.25" style="23" customWidth="1"/>
    <col min="12297" max="12297" width="10.25" style="23" customWidth="1"/>
    <col min="12298" max="12298" width="8.25" style="23" customWidth="1"/>
    <col min="12299" max="12299" width="8.75" style="23" customWidth="1"/>
    <col min="12300" max="12300" width="9.75" style="23" customWidth="1"/>
    <col min="12301" max="12301" width="11" style="23" customWidth="1"/>
    <col min="12302" max="12546" width="9" style="23"/>
    <col min="12547" max="12547" width="36.75" style="23" customWidth="1"/>
    <col min="12548" max="12548" width="8.625" style="23" customWidth="1"/>
    <col min="12549" max="12549" width="10.25" style="23" customWidth="1"/>
    <col min="12550" max="12550" width="10.125" style="23" customWidth="1"/>
    <col min="12551" max="12551" width="13.25" style="23" customWidth="1"/>
    <col min="12552" max="12552" width="9.25" style="23" customWidth="1"/>
    <col min="12553" max="12553" width="10.25" style="23" customWidth="1"/>
    <col min="12554" max="12554" width="8.25" style="23" customWidth="1"/>
    <col min="12555" max="12555" width="8.75" style="23" customWidth="1"/>
    <col min="12556" max="12556" width="9.75" style="23" customWidth="1"/>
    <col min="12557" max="12557" width="11" style="23" customWidth="1"/>
    <col min="12558" max="12802" width="9" style="23"/>
    <col min="12803" max="12803" width="36.75" style="23" customWidth="1"/>
    <col min="12804" max="12804" width="8.625" style="23" customWidth="1"/>
    <col min="12805" max="12805" width="10.25" style="23" customWidth="1"/>
    <col min="12806" max="12806" width="10.125" style="23" customWidth="1"/>
    <col min="12807" max="12807" width="13.25" style="23" customWidth="1"/>
    <col min="12808" max="12808" width="9.25" style="23" customWidth="1"/>
    <col min="12809" max="12809" width="10.25" style="23" customWidth="1"/>
    <col min="12810" max="12810" width="8.25" style="23" customWidth="1"/>
    <col min="12811" max="12811" width="8.75" style="23" customWidth="1"/>
    <col min="12812" max="12812" width="9.75" style="23" customWidth="1"/>
    <col min="12813" max="12813" width="11" style="23" customWidth="1"/>
    <col min="12814" max="13058" width="9" style="23"/>
    <col min="13059" max="13059" width="36.75" style="23" customWidth="1"/>
    <col min="13060" max="13060" width="8.625" style="23" customWidth="1"/>
    <col min="13061" max="13061" width="10.25" style="23" customWidth="1"/>
    <col min="13062" max="13062" width="10.125" style="23" customWidth="1"/>
    <col min="13063" max="13063" width="13.25" style="23" customWidth="1"/>
    <col min="13064" max="13064" width="9.25" style="23" customWidth="1"/>
    <col min="13065" max="13065" width="10.25" style="23" customWidth="1"/>
    <col min="13066" max="13066" width="8.25" style="23" customWidth="1"/>
    <col min="13067" max="13067" width="8.75" style="23" customWidth="1"/>
    <col min="13068" max="13068" width="9.75" style="23" customWidth="1"/>
    <col min="13069" max="13069" width="11" style="23" customWidth="1"/>
    <col min="13070" max="13314" width="9" style="23"/>
    <col min="13315" max="13315" width="36.75" style="23" customWidth="1"/>
    <col min="13316" max="13316" width="8.625" style="23" customWidth="1"/>
    <col min="13317" max="13317" width="10.25" style="23" customWidth="1"/>
    <col min="13318" max="13318" width="10.125" style="23" customWidth="1"/>
    <col min="13319" max="13319" width="13.25" style="23" customWidth="1"/>
    <col min="13320" max="13320" width="9.25" style="23" customWidth="1"/>
    <col min="13321" max="13321" width="10.25" style="23" customWidth="1"/>
    <col min="13322" max="13322" width="8.25" style="23" customWidth="1"/>
    <col min="13323" max="13323" width="8.75" style="23" customWidth="1"/>
    <col min="13324" max="13324" width="9.75" style="23" customWidth="1"/>
    <col min="13325" max="13325" width="11" style="23" customWidth="1"/>
    <col min="13326" max="13570" width="9" style="23"/>
    <col min="13571" max="13571" width="36.75" style="23" customWidth="1"/>
    <col min="13572" max="13572" width="8.625" style="23" customWidth="1"/>
    <col min="13573" max="13573" width="10.25" style="23" customWidth="1"/>
    <col min="13574" max="13574" width="10.125" style="23" customWidth="1"/>
    <col min="13575" max="13575" width="13.25" style="23" customWidth="1"/>
    <col min="13576" max="13576" width="9.25" style="23" customWidth="1"/>
    <col min="13577" max="13577" width="10.25" style="23" customWidth="1"/>
    <col min="13578" max="13578" width="8.25" style="23" customWidth="1"/>
    <col min="13579" max="13579" width="8.75" style="23" customWidth="1"/>
    <col min="13580" max="13580" width="9.75" style="23" customWidth="1"/>
    <col min="13581" max="13581" width="11" style="23" customWidth="1"/>
    <col min="13582" max="13826" width="9" style="23"/>
    <col min="13827" max="13827" width="36.75" style="23" customWidth="1"/>
    <col min="13828" max="13828" width="8.625" style="23" customWidth="1"/>
    <col min="13829" max="13829" width="10.25" style="23" customWidth="1"/>
    <col min="13830" max="13830" width="10.125" style="23" customWidth="1"/>
    <col min="13831" max="13831" width="13.25" style="23" customWidth="1"/>
    <col min="13832" max="13832" width="9.25" style="23" customWidth="1"/>
    <col min="13833" max="13833" width="10.25" style="23" customWidth="1"/>
    <col min="13834" max="13834" width="8.25" style="23" customWidth="1"/>
    <col min="13835" max="13835" width="8.75" style="23" customWidth="1"/>
    <col min="13836" max="13836" width="9.75" style="23" customWidth="1"/>
    <col min="13837" max="13837" width="11" style="23" customWidth="1"/>
    <col min="13838" max="14082" width="9" style="23"/>
    <col min="14083" max="14083" width="36.75" style="23" customWidth="1"/>
    <col min="14084" max="14084" width="8.625" style="23" customWidth="1"/>
    <col min="14085" max="14085" width="10.25" style="23" customWidth="1"/>
    <col min="14086" max="14086" width="10.125" style="23" customWidth="1"/>
    <col min="14087" max="14087" width="13.25" style="23" customWidth="1"/>
    <col min="14088" max="14088" width="9.25" style="23" customWidth="1"/>
    <col min="14089" max="14089" width="10.25" style="23" customWidth="1"/>
    <col min="14090" max="14090" width="8.25" style="23" customWidth="1"/>
    <col min="14091" max="14091" width="8.75" style="23" customWidth="1"/>
    <col min="14092" max="14092" width="9.75" style="23" customWidth="1"/>
    <col min="14093" max="14093" width="11" style="23" customWidth="1"/>
    <col min="14094" max="14338" width="9" style="23"/>
    <col min="14339" max="14339" width="36.75" style="23" customWidth="1"/>
    <col min="14340" max="14340" width="8.625" style="23" customWidth="1"/>
    <col min="14341" max="14341" width="10.25" style="23" customWidth="1"/>
    <col min="14342" max="14342" width="10.125" style="23" customWidth="1"/>
    <col min="14343" max="14343" width="13.25" style="23" customWidth="1"/>
    <col min="14344" max="14344" width="9.25" style="23" customWidth="1"/>
    <col min="14345" max="14345" width="10.25" style="23" customWidth="1"/>
    <col min="14346" max="14346" width="8.25" style="23" customWidth="1"/>
    <col min="14347" max="14347" width="8.75" style="23" customWidth="1"/>
    <col min="14348" max="14348" width="9.75" style="23" customWidth="1"/>
    <col min="14349" max="14349" width="11" style="23" customWidth="1"/>
    <col min="14350" max="14594" width="9" style="23"/>
    <col min="14595" max="14595" width="36.75" style="23" customWidth="1"/>
    <col min="14596" max="14596" width="8.625" style="23" customWidth="1"/>
    <col min="14597" max="14597" width="10.25" style="23" customWidth="1"/>
    <col min="14598" max="14598" width="10.125" style="23" customWidth="1"/>
    <col min="14599" max="14599" width="13.25" style="23" customWidth="1"/>
    <col min="14600" max="14600" width="9.25" style="23" customWidth="1"/>
    <col min="14601" max="14601" width="10.25" style="23" customWidth="1"/>
    <col min="14602" max="14602" width="8.25" style="23" customWidth="1"/>
    <col min="14603" max="14603" width="8.75" style="23" customWidth="1"/>
    <col min="14604" max="14604" width="9.75" style="23" customWidth="1"/>
    <col min="14605" max="14605" width="11" style="23" customWidth="1"/>
    <col min="14606" max="14850" width="9" style="23"/>
    <col min="14851" max="14851" width="36.75" style="23" customWidth="1"/>
    <col min="14852" max="14852" width="8.625" style="23" customWidth="1"/>
    <col min="14853" max="14853" width="10.25" style="23" customWidth="1"/>
    <col min="14854" max="14854" width="10.125" style="23" customWidth="1"/>
    <col min="14855" max="14855" width="13.25" style="23" customWidth="1"/>
    <col min="14856" max="14856" width="9.25" style="23" customWidth="1"/>
    <col min="14857" max="14857" width="10.25" style="23" customWidth="1"/>
    <col min="14858" max="14858" width="8.25" style="23" customWidth="1"/>
    <col min="14859" max="14859" width="8.75" style="23" customWidth="1"/>
    <col min="14860" max="14860" width="9.75" style="23" customWidth="1"/>
    <col min="14861" max="14861" width="11" style="23" customWidth="1"/>
    <col min="14862" max="15106" width="9" style="23"/>
    <col min="15107" max="15107" width="36.75" style="23" customWidth="1"/>
    <col min="15108" max="15108" width="8.625" style="23" customWidth="1"/>
    <col min="15109" max="15109" width="10.25" style="23" customWidth="1"/>
    <col min="15110" max="15110" width="10.125" style="23" customWidth="1"/>
    <col min="15111" max="15111" width="13.25" style="23" customWidth="1"/>
    <col min="15112" max="15112" width="9.25" style="23" customWidth="1"/>
    <col min="15113" max="15113" width="10.25" style="23" customWidth="1"/>
    <col min="15114" max="15114" width="8.25" style="23" customWidth="1"/>
    <col min="15115" max="15115" width="8.75" style="23" customWidth="1"/>
    <col min="15116" max="15116" width="9.75" style="23" customWidth="1"/>
    <col min="15117" max="15117" width="11" style="23" customWidth="1"/>
    <col min="15118" max="15362" width="9" style="23"/>
    <col min="15363" max="15363" width="36.75" style="23" customWidth="1"/>
    <col min="15364" max="15364" width="8.625" style="23" customWidth="1"/>
    <col min="15365" max="15365" width="10.25" style="23" customWidth="1"/>
    <col min="15366" max="15366" width="10.125" style="23" customWidth="1"/>
    <col min="15367" max="15367" width="13.25" style="23" customWidth="1"/>
    <col min="15368" max="15368" width="9.25" style="23" customWidth="1"/>
    <col min="15369" max="15369" width="10.25" style="23" customWidth="1"/>
    <col min="15370" max="15370" width="8.25" style="23" customWidth="1"/>
    <col min="15371" max="15371" width="8.75" style="23" customWidth="1"/>
    <col min="15372" max="15372" width="9.75" style="23" customWidth="1"/>
    <col min="15373" max="15373" width="11" style="23" customWidth="1"/>
    <col min="15374" max="15618" width="9" style="23"/>
    <col min="15619" max="15619" width="36.75" style="23" customWidth="1"/>
    <col min="15620" max="15620" width="8.625" style="23" customWidth="1"/>
    <col min="15621" max="15621" width="10.25" style="23" customWidth="1"/>
    <col min="15622" max="15622" width="10.125" style="23" customWidth="1"/>
    <col min="15623" max="15623" width="13.25" style="23" customWidth="1"/>
    <col min="15624" max="15624" width="9.25" style="23" customWidth="1"/>
    <col min="15625" max="15625" width="10.25" style="23" customWidth="1"/>
    <col min="15626" max="15626" width="8.25" style="23" customWidth="1"/>
    <col min="15627" max="15627" width="8.75" style="23" customWidth="1"/>
    <col min="15628" max="15628" width="9.75" style="23" customWidth="1"/>
    <col min="15629" max="15629" width="11" style="23" customWidth="1"/>
    <col min="15630" max="15874" width="9" style="23"/>
    <col min="15875" max="15875" width="36.75" style="23" customWidth="1"/>
    <col min="15876" max="15876" width="8.625" style="23" customWidth="1"/>
    <col min="15877" max="15877" width="10.25" style="23" customWidth="1"/>
    <col min="15878" max="15878" width="10.125" style="23" customWidth="1"/>
    <col min="15879" max="15879" width="13.25" style="23" customWidth="1"/>
    <col min="15880" max="15880" width="9.25" style="23" customWidth="1"/>
    <col min="15881" max="15881" width="10.25" style="23" customWidth="1"/>
    <col min="15882" max="15882" width="8.25" style="23" customWidth="1"/>
    <col min="15883" max="15883" width="8.75" style="23" customWidth="1"/>
    <col min="15884" max="15884" width="9.75" style="23" customWidth="1"/>
    <col min="15885" max="15885" width="11" style="23" customWidth="1"/>
    <col min="15886" max="16130" width="9" style="23"/>
    <col min="16131" max="16131" width="36.75" style="23" customWidth="1"/>
    <col min="16132" max="16132" width="8.625" style="23" customWidth="1"/>
    <col min="16133" max="16133" width="10.25" style="23" customWidth="1"/>
    <col min="16134" max="16134" width="10.125" style="23" customWidth="1"/>
    <col min="16135" max="16135" width="13.25" style="23" customWidth="1"/>
    <col min="16136" max="16136" width="9.25" style="23" customWidth="1"/>
    <col min="16137" max="16137" width="10.25" style="23" customWidth="1"/>
    <col min="16138" max="16138" width="8.25" style="23" customWidth="1"/>
    <col min="16139" max="16139" width="8.75" style="23" customWidth="1"/>
    <col min="16140" max="16140" width="9.75" style="23" customWidth="1"/>
    <col min="16141" max="16141" width="11" style="23" customWidth="1"/>
    <col min="16142" max="16384" width="9" style="23"/>
  </cols>
  <sheetData>
    <row r="1" spans="1:16" ht="10.5" customHeight="1" thickBot="1"/>
    <row r="2" spans="1:16" ht="27" thickBot="1">
      <c r="A2" s="249" t="s">
        <v>89</v>
      </c>
      <c r="B2" s="249"/>
      <c r="C2" s="26">
        <v>2019</v>
      </c>
      <c r="D2" s="27"/>
      <c r="E2" s="27"/>
      <c r="F2" s="27"/>
      <c r="G2" s="27"/>
      <c r="H2" s="27"/>
      <c r="I2" s="27"/>
      <c r="J2" s="27"/>
      <c r="K2" s="27"/>
      <c r="L2" s="27"/>
      <c r="M2" s="23"/>
      <c r="N2" s="28"/>
    </row>
    <row r="3" spans="1:16" ht="18.75" customHeight="1">
      <c r="A3" s="29" t="s">
        <v>32</v>
      </c>
      <c r="B3" s="30"/>
      <c r="C3" s="30"/>
      <c r="D3" s="30"/>
      <c r="E3" s="30"/>
      <c r="F3" s="30"/>
      <c r="G3" s="30"/>
      <c r="H3" s="30"/>
      <c r="I3" s="30"/>
      <c r="J3" s="30"/>
      <c r="K3" s="30"/>
      <c r="L3" s="30"/>
      <c r="M3" s="30"/>
      <c r="N3" s="30"/>
    </row>
    <row r="4" spans="1:16" ht="6" customHeight="1"/>
    <row r="5" spans="1:16" s="32" customFormat="1" ht="19.5" customHeight="1" thickBot="1">
      <c r="A5" s="31" t="s">
        <v>0</v>
      </c>
      <c r="B5" s="27"/>
      <c r="C5" s="27"/>
      <c r="D5" s="27"/>
      <c r="E5" s="27"/>
      <c r="F5" s="27"/>
      <c r="G5" s="27"/>
      <c r="H5" s="27"/>
      <c r="I5" s="27"/>
      <c r="J5" s="27"/>
      <c r="K5" s="27"/>
      <c r="L5" s="27"/>
      <c r="M5" s="27"/>
      <c r="N5" s="27"/>
    </row>
    <row r="6" spans="1:16" s="32" customFormat="1" ht="19.5" customHeight="1" thickBot="1">
      <c r="A6" s="219" t="str">
        <f>INDEX(שם_עמותה,גיליון1!A3,0)</f>
        <v>כפר ורדים</v>
      </c>
      <c r="B6" s="27"/>
      <c r="C6" s="27"/>
      <c r="D6" s="27"/>
      <c r="E6" s="27"/>
      <c r="F6" s="27"/>
      <c r="G6" s="27"/>
      <c r="H6" s="27"/>
      <c r="I6" s="27"/>
      <c r="J6" s="27"/>
      <c r="K6" s="27"/>
      <c r="L6" s="27"/>
      <c r="M6" s="27"/>
      <c r="N6" s="27"/>
    </row>
    <row r="7" spans="1:16" ht="7.5" customHeight="1">
      <c r="A7" s="33"/>
    </row>
    <row r="8" spans="1:16" s="32" customFormat="1" ht="15" customHeight="1" thickBot="1">
      <c r="A8" s="34" t="s">
        <v>1</v>
      </c>
      <c r="B8" s="27"/>
      <c r="C8" s="27"/>
      <c r="D8" s="27"/>
      <c r="E8" s="27"/>
      <c r="F8" s="27"/>
      <c r="G8" s="27"/>
      <c r="H8" s="27"/>
      <c r="I8" s="27"/>
      <c r="J8" s="27"/>
      <c r="K8" s="27"/>
      <c r="L8" s="27"/>
      <c r="M8" s="35"/>
      <c r="N8" s="36"/>
    </row>
    <row r="9" spans="1:16" s="32" customFormat="1" ht="19.5" customHeight="1" thickBot="1">
      <c r="A9" s="247">
        <f>INDEX(מספר_עמותה,גיליון1!A3,0)</f>
        <v>511602591</v>
      </c>
      <c r="B9" s="27"/>
      <c r="C9" s="213"/>
      <c r="D9" s="27"/>
      <c r="E9" s="27"/>
      <c r="F9" s="27"/>
      <c r="G9" s="27"/>
      <c r="H9" s="27"/>
      <c r="I9" s="27"/>
      <c r="J9" s="27"/>
      <c r="K9" s="27"/>
      <c r="L9" s="27"/>
      <c r="M9" s="27"/>
      <c r="N9" s="27"/>
    </row>
    <row r="10" spans="1:16" s="32" customFormat="1" ht="6.75" customHeight="1">
      <c r="A10" s="37"/>
      <c r="B10" s="27"/>
      <c r="C10" s="27"/>
      <c r="D10" s="27"/>
      <c r="E10" s="27"/>
      <c r="F10" s="27"/>
      <c r="G10" s="27"/>
      <c r="H10" s="27"/>
      <c r="I10" s="27"/>
      <c r="J10" s="27"/>
      <c r="K10" s="27"/>
      <c r="L10" s="27"/>
      <c r="M10" s="27"/>
      <c r="N10" s="27"/>
    </row>
    <row r="11" spans="1:16" ht="15.75" customHeight="1">
      <c r="A11" s="38" t="s">
        <v>66</v>
      </c>
      <c r="B11" s="39"/>
      <c r="C11" s="40"/>
      <c r="D11" s="41"/>
      <c r="E11" s="41"/>
      <c r="F11" s="41"/>
      <c r="G11" s="41"/>
      <c r="H11" s="41"/>
      <c r="I11" s="41"/>
      <c r="J11" s="41"/>
      <c r="K11" s="41"/>
      <c r="L11" s="41"/>
      <c r="M11" s="35"/>
      <c r="N11" s="36"/>
      <c r="O11" s="32"/>
      <c r="P11" s="32"/>
    </row>
    <row r="12" spans="1:16" s="43" customFormat="1" ht="20.25" customHeight="1" thickBot="1">
      <c r="A12" s="42" t="s">
        <v>111</v>
      </c>
      <c r="B12" s="22"/>
      <c r="C12" s="23"/>
      <c r="D12" s="23"/>
      <c r="E12" s="23"/>
      <c r="F12" s="23"/>
      <c r="G12" s="23"/>
      <c r="H12" s="23"/>
      <c r="I12" s="23"/>
      <c r="J12" s="23"/>
      <c r="K12" s="23"/>
      <c r="L12" s="142" t="s">
        <v>107</v>
      </c>
      <c r="M12" s="24"/>
      <c r="N12" s="25"/>
      <c r="O12" s="23"/>
      <c r="P12" s="23"/>
    </row>
    <row r="13" spans="1:16" s="47" customFormat="1" ht="52.5" customHeight="1" thickBot="1">
      <c r="A13" s="44" t="s">
        <v>3</v>
      </c>
      <c r="B13" s="12" t="s">
        <v>76</v>
      </c>
      <c r="C13" s="14" t="s">
        <v>1182</v>
      </c>
      <c r="D13" s="14" t="s">
        <v>1194</v>
      </c>
      <c r="E13" s="14" t="s">
        <v>1195</v>
      </c>
      <c r="F13" s="14" t="s">
        <v>91</v>
      </c>
      <c r="G13" s="14" t="s">
        <v>92</v>
      </c>
      <c r="H13" s="14" t="s">
        <v>93</v>
      </c>
      <c r="I13" s="14" t="s">
        <v>94</v>
      </c>
      <c r="J13" s="14" t="s">
        <v>95</v>
      </c>
      <c r="K13" s="14" t="s">
        <v>96</v>
      </c>
      <c r="L13" s="14" t="s">
        <v>106</v>
      </c>
      <c r="M13" s="13" t="s">
        <v>4</v>
      </c>
      <c r="N13" s="45" t="s">
        <v>114</v>
      </c>
      <c r="O13" s="46" t="s">
        <v>42</v>
      </c>
    </row>
    <row r="14" spans="1:16">
      <c r="A14" s="167" t="s">
        <v>34</v>
      </c>
      <c r="B14" s="165"/>
      <c r="C14" s="211">
        <v>19430335</v>
      </c>
      <c r="D14" s="165"/>
      <c r="E14" s="165"/>
      <c r="F14" s="165"/>
      <c r="G14" s="165"/>
      <c r="H14" s="165"/>
      <c r="I14" s="165"/>
      <c r="J14" s="165"/>
      <c r="K14" s="165"/>
      <c r="L14" s="165"/>
      <c r="M14" s="165"/>
      <c r="N14" s="165"/>
      <c r="O14" s="168"/>
      <c r="P14" s="24"/>
    </row>
    <row r="15" spans="1:16">
      <c r="A15" s="167" t="s">
        <v>33</v>
      </c>
      <c r="B15" s="165"/>
      <c r="C15" s="165"/>
      <c r="D15" s="165"/>
      <c r="E15" s="165"/>
      <c r="F15" s="165"/>
      <c r="G15" s="165"/>
      <c r="H15" s="165"/>
      <c r="I15" s="165"/>
      <c r="J15" s="165"/>
      <c r="K15" s="165"/>
      <c r="L15" s="165"/>
      <c r="M15" s="165"/>
      <c r="N15" s="165"/>
      <c r="O15" s="168"/>
      <c r="P15" s="24"/>
    </row>
    <row r="16" spans="1:16">
      <c r="A16" s="167" t="s">
        <v>69</v>
      </c>
      <c r="B16" s="165"/>
      <c r="C16" s="212" t="s">
        <v>1172</v>
      </c>
      <c r="D16" s="165"/>
      <c r="E16" s="165"/>
      <c r="F16" s="165"/>
      <c r="G16" s="165"/>
      <c r="H16" s="165"/>
      <c r="I16" s="165"/>
      <c r="J16" s="165"/>
      <c r="K16" s="165"/>
      <c r="L16" s="165"/>
      <c r="M16" s="165"/>
      <c r="N16" s="165"/>
      <c r="O16" s="168"/>
      <c r="P16" s="24"/>
    </row>
    <row r="17" spans="1:16" ht="18.75">
      <c r="A17" s="167" t="s">
        <v>102</v>
      </c>
      <c r="B17" s="165"/>
      <c r="C17" s="222">
        <f>INDEX(תמיכה_2019,גיליון1!A3,0)</f>
        <v>104120.5</v>
      </c>
      <c r="D17" s="165"/>
      <c r="E17" s="165"/>
      <c r="F17" s="165"/>
      <c r="G17" s="165"/>
      <c r="H17" s="165"/>
      <c r="I17" s="165"/>
      <c r="J17" s="165"/>
      <c r="K17" s="165"/>
      <c r="L17" s="165"/>
      <c r="M17" s="165"/>
      <c r="N17" s="165"/>
      <c r="O17" s="168"/>
      <c r="P17" s="24"/>
    </row>
    <row r="18" spans="1:16">
      <c r="A18" s="167" t="s">
        <v>35</v>
      </c>
      <c r="B18" s="165"/>
      <c r="C18" s="165" t="s">
        <v>1173</v>
      </c>
      <c r="D18" s="165"/>
      <c r="E18" s="165"/>
      <c r="F18" s="165"/>
      <c r="G18" s="165"/>
      <c r="H18" s="165"/>
      <c r="I18" s="165"/>
      <c r="J18" s="165"/>
      <c r="K18" s="165"/>
      <c r="L18" s="165"/>
      <c r="M18" s="165"/>
      <c r="N18" s="165"/>
      <c r="O18" s="168"/>
      <c r="P18" s="24"/>
    </row>
    <row r="19" spans="1:16" ht="9" customHeight="1">
      <c r="A19" s="48"/>
      <c r="B19" s="49"/>
      <c r="C19" s="49"/>
      <c r="D19" s="49"/>
      <c r="E19" s="49"/>
      <c r="F19" s="49"/>
      <c r="G19" s="49"/>
      <c r="H19" s="49"/>
      <c r="I19" s="49"/>
      <c r="J19" s="49"/>
      <c r="K19" s="49"/>
      <c r="L19" s="49"/>
      <c r="M19" s="49"/>
      <c r="N19" s="49"/>
      <c r="O19" s="50"/>
      <c r="P19" s="24"/>
    </row>
    <row r="20" spans="1:16">
      <c r="A20" s="51" t="s">
        <v>49</v>
      </c>
      <c r="B20" s="52"/>
      <c r="C20" s="53"/>
      <c r="D20" s="54"/>
      <c r="E20" s="54"/>
      <c r="F20" s="54"/>
      <c r="G20" s="54"/>
      <c r="H20" s="54"/>
      <c r="I20" s="54"/>
      <c r="J20" s="54"/>
      <c r="K20" s="54"/>
      <c r="L20" s="54"/>
      <c r="M20" s="54"/>
      <c r="N20" s="54"/>
      <c r="O20" s="55"/>
      <c r="P20" s="24"/>
    </row>
    <row r="21" spans="1:16">
      <c r="A21" s="116" t="s">
        <v>90</v>
      </c>
      <c r="B21" s="117" t="s">
        <v>5</v>
      </c>
      <c r="C21" s="118"/>
      <c r="D21" s="118"/>
      <c r="E21" s="118"/>
      <c r="F21" s="118"/>
      <c r="G21" s="118"/>
      <c r="H21" s="118"/>
      <c r="I21" s="118"/>
      <c r="J21" s="118"/>
      <c r="K21" s="118"/>
      <c r="L21" s="56"/>
      <c r="M21" s="118"/>
      <c r="N21" s="118"/>
      <c r="O21" s="57" t="s">
        <v>53</v>
      </c>
      <c r="P21" s="24"/>
    </row>
    <row r="22" spans="1:16">
      <c r="A22" s="7" t="s">
        <v>1174</v>
      </c>
      <c r="B22" s="58" t="s">
        <v>6</v>
      </c>
      <c r="C22" s="223">
        <f>INDEX(תמיכה_2019,גיליון1!A3,0)</f>
        <v>104120.5</v>
      </c>
      <c r="D22" s="59"/>
      <c r="E22" s="59"/>
      <c r="F22" s="59"/>
      <c r="G22" s="59"/>
      <c r="H22" s="59"/>
      <c r="I22" s="59"/>
      <c r="J22" s="59"/>
      <c r="K22" s="59"/>
      <c r="L22" s="59"/>
      <c r="M22" s="59"/>
      <c r="N22" s="224">
        <f>SUM(C22:M22)</f>
        <v>104120.5</v>
      </c>
      <c r="O22" s="61"/>
      <c r="P22" s="24"/>
    </row>
    <row r="23" spans="1:16">
      <c r="A23" s="7" t="s">
        <v>1181</v>
      </c>
      <c r="B23" s="58" t="s">
        <v>7</v>
      </c>
      <c r="C23" s="59"/>
      <c r="D23" s="59"/>
      <c r="E23" s="59"/>
      <c r="F23" s="59"/>
      <c r="G23" s="59"/>
      <c r="H23" s="59"/>
      <c r="I23" s="59"/>
      <c r="J23" s="59"/>
      <c r="K23" s="59"/>
      <c r="L23" s="59"/>
      <c r="M23" s="59"/>
      <c r="N23" s="60">
        <f>SUM(C23:M23)</f>
        <v>0</v>
      </c>
      <c r="O23" s="61"/>
      <c r="P23" s="24"/>
    </row>
    <row r="24" spans="1:16">
      <c r="A24" s="7" t="s">
        <v>85</v>
      </c>
      <c r="B24" s="58" t="s">
        <v>9</v>
      </c>
      <c r="C24" s="59"/>
      <c r="D24" s="59"/>
      <c r="E24" s="59"/>
      <c r="F24" s="59"/>
      <c r="G24" s="59"/>
      <c r="H24" s="59"/>
      <c r="I24" s="59"/>
      <c r="J24" s="59"/>
      <c r="K24" s="59"/>
      <c r="L24" s="59"/>
      <c r="M24" s="59"/>
      <c r="N24" s="60">
        <f>SUM(C24:M24)</f>
        <v>0</v>
      </c>
      <c r="O24" s="61"/>
      <c r="P24" s="24"/>
    </row>
    <row r="25" spans="1:16" s="24" customFormat="1" ht="15.75" customHeight="1">
      <c r="A25" s="4" t="s">
        <v>26</v>
      </c>
      <c r="B25" s="58" t="s">
        <v>10</v>
      </c>
      <c r="C25" s="5"/>
      <c r="D25" s="5"/>
      <c r="E25" s="5"/>
      <c r="F25" s="5"/>
      <c r="G25" s="5"/>
      <c r="H25" s="5"/>
      <c r="I25" s="5"/>
      <c r="J25" s="5"/>
      <c r="K25" s="5"/>
      <c r="L25" s="5"/>
      <c r="M25" s="5"/>
      <c r="N25" s="60">
        <f>SUM(C25:M25)</f>
        <v>0</v>
      </c>
      <c r="O25" s="61"/>
    </row>
    <row r="26" spans="1:16" s="24" customFormat="1" ht="15.75" customHeight="1">
      <c r="A26" s="4" t="s">
        <v>1180</v>
      </c>
      <c r="B26" s="58" t="s">
        <v>12</v>
      </c>
      <c r="C26" s="5"/>
      <c r="D26" s="5"/>
      <c r="E26" s="5"/>
      <c r="F26" s="5"/>
      <c r="G26" s="5"/>
      <c r="H26" s="5"/>
      <c r="I26" s="5"/>
      <c r="J26" s="5"/>
      <c r="K26" s="5"/>
      <c r="L26" s="5"/>
      <c r="M26" s="5"/>
      <c r="N26" s="60"/>
      <c r="O26" s="61"/>
    </row>
    <row r="27" spans="1:16" s="24" customFormat="1" ht="15.75" customHeight="1">
      <c r="A27" s="119" t="s">
        <v>11</v>
      </c>
      <c r="B27" s="120"/>
      <c r="C27" s="225">
        <f ca="1">SUM(INDIRECT(ADDRESS(MATCH("תמיכה ציבורית:",$A$1:$A27,0)+1,COLUMN())):INDIRECT(ADDRESS(ROW()-1,COLUMN())))</f>
        <v>104120.5</v>
      </c>
      <c r="D27" s="121">
        <f ca="1">SUM(INDIRECT(ADDRESS(MATCH("תמיכה ציבורית:",$A$1:$A27,0)+1,COLUMN())):INDIRECT(ADDRESS(ROW()-1,COLUMN())))</f>
        <v>0</v>
      </c>
      <c r="E27" s="121">
        <f ca="1">SUM(INDIRECT(ADDRESS(MATCH("תמיכה ציבורית:",$A$1:$A27,0)+1,COLUMN())):INDIRECT(ADDRESS(ROW()-1,COLUMN())))</f>
        <v>0</v>
      </c>
      <c r="F27" s="121">
        <f ca="1">SUM(INDIRECT(ADDRESS(MATCH("תמיכה ציבורית:",$A$1:$A27,0)+1,COLUMN())):INDIRECT(ADDRESS(ROW()-1,COLUMN())))</f>
        <v>0</v>
      </c>
      <c r="G27" s="121">
        <f ca="1">SUM(INDIRECT(ADDRESS(MATCH("תמיכה ציבורית:",$A$1:$A27,0)+1,COLUMN())):INDIRECT(ADDRESS(ROW()-1,COLUMN())))</f>
        <v>0</v>
      </c>
      <c r="H27" s="121">
        <f ca="1">SUM(INDIRECT(ADDRESS(MATCH("תמיכה ציבורית:",$A$1:$A27,0)+1,COLUMN())):INDIRECT(ADDRESS(ROW()-1,COLUMN())))</f>
        <v>0</v>
      </c>
      <c r="I27" s="121">
        <f ca="1">SUM(INDIRECT(ADDRESS(MATCH("תמיכה ציבורית:",$A$1:$A27,0)+1,COLUMN())):INDIRECT(ADDRESS(ROW()-1,COLUMN())))</f>
        <v>0</v>
      </c>
      <c r="J27" s="121">
        <f ca="1">SUM(INDIRECT(ADDRESS(MATCH("תמיכה ציבורית:",$A$1:$A27,0)+1,COLUMN())):INDIRECT(ADDRESS(ROW()-1,COLUMN())))</f>
        <v>0</v>
      </c>
      <c r="K27" s="121">
        <f ca="1">SUM(INDIRECT(ADDRESS(MATCH("תמיכה ציבורית:",$A$1:$A27,0)+1,COLUMN())):INDIRECT(ADDRESS(ROW()-1,COLUMN())))</f>
        <v>0</v>
      </c>
      <c r="L27" s="62">
        <f ca="1">SUM(INDIRECT(ADDRESS(MATCH("תמיכה ציבורית:",$A$1:$A27,0)+1,COLUMN())):INDIRECT(ADDRESS(ROW()-1,COLUMN())))</f>
        <v>0</v>
      </c>
      <c r="M27" s="121">
        <f ca="1">SUM(INDIRECT(ADDRESS(MATCH("תמיכה ציבורית:",$A$1:$A27,0)+1,COLUMN())):INDIRECT(ADDRESS(ROW()-1,COLUMN())))</f>
        <v>0</v>
      </c>
      <c r="N27" s="225">
        <f ca="1">SUM(INDIRECT(ADDRESS(MATCH("תמיכה ציבורית:",$A$1:$A27,0)+1,3)):INDIRECT(ADDRESS(ROW()-1,COLUMN()-1)))</f>
        <v>104120.5</v>
      </c>
      <c r="O27" s="63" t="s">
        <v>64</v>
      </c>
      <c r="P27" s="35"/>
    </row>
    <row r="28" spans="1:16">
      <c r="A28" s="122" t="s">
        <v>36</v>
      </c>
      <c r="B28" s="123" t="s">
        <v>12</v>
      </c>
      <c r="C28" s="124"/>
      <c r="D28" s="124"/>
      <c r="E28" s="124"/>
      <c r="F28" s="124"/>
      <c r="G28" s="124"/>
      <c r="H28" s="124"/>
      <c r="I28" s="124"/>
      <c r="J28" s="124"/>
      <c r="K28" s="124"/>
      <c r="L28" s="64"/>
      <c r="M28" s="124"/>
      <c r="N28" s="124"/>
      <c r="O28" s="65" t="s">
        <v>53</v>
      </c>
      <c r="P28" s="24"/>
    </row>
    <row r="29" spans="1:16" s="24" customFormat="1">
      <c r="A29" s="4" t="s">
        <v>31</v>
      </c>
      <c r="B29" s="58"/>
      <c r="C29" s="235"/>
      <c r="D29" s="235"/>
      <c r="E29" s="235"/>
      <c r="F29" s="235"/>
      <c r="G29" s="235"/>
      <c r="H29" s="235"/>
      <c r="I29" s="235"/>
      <c r="J29" s="235"/>
      <c r="K29" s="235"/>
      <c r="L29" s="235"/>
      <c r="M29" s="235"/>
      <c r="N29" s="224">
        <f>SUM(C29:M29)</f>
        <v>0</v>
      </c>
      <c r="O29" s="61"/>
    </row>
    <row r="30" spans="1:16" s="24" customFormat="1" ht="15.75" customHeight="1">
      <c r="A30" s="4" t="s">
        <v>37</v>
      </c>
      <c r="B30" s="58"/>
      <c r="C30" s="235"/>
      <c r="D30" s="235"/>
      <c r="E30" s="235"/>
      <c r="F30" s="235"/>
      <c r="G30" s="235"/>
      <c r="H30" s="235"/>
      <c r="I30" s="235"/>
      <c r="J30" s="235"/>
      <c r="K30" s="235"/>
      <c r="L30" s="235"/>
      <c r="M30" s="235"/>
      <c r="N30" s="224">
        <f>SUM(C30:M30)</f>
        <v>0</v>
      </c>
      <c r="O30" s="61"/>
    </row>
    <row r="31" spans="1:16" s="24" customFormat="1">
      <c r="A31" s="4" t="s">
        <v>38</v>
      </c>
      <c r="B31" s="58"/>
      <c r="C31" s="235"/>
      <c r="D31" s="235"/>
      <c r="E31" s="235"/>
      <c r="F31" s="235"/>
      <c r="G31" s="235"/>
      <c r="H31" s="235"/>
      <c r="I31" s="235"/>
      <c r="J31" s="235"/>
      <c r="K31" s="235"/>
      <c r="L31" s="235"/>
      <c r="M31" s="235"/>
      <c r="N31" s="224">
        <f>SUM(C31:M31)</f>
        <v>0</v>
      </c>
      <c r="O31" s="61"/>
    </row>
    <row r="32" spans="1:16" s="24" customFormat="1" ht="30">
      <c r="A32" s="4" t="s">
        <v>67</v>
      </c>
      <c r="B32" s="58"/>
      <c r="C32" s="235"/>
      <c r="D32" s="235"/>
      <c r="E32" s="235"/>
      <c r="F32" s="235"/>
      <c r="G32" s="235"/>
      <c r="H32" s="235"/>
      <c r="I32" s="235"/>
      <c r="J32" s="235"/>
      <c r="K32" s="235"/>
      <c r="L32" s="235"/>
      <c r="M32" s="235"/>
      <c r="N32" s="224">
        <f>SUM(C32:M32)</f>
        <v>0</v>
      </c>
      <c r="O32" s="61"/>
    </row>
    <row r="33" spans="1:16" s="24" customFormat="1">
      <c r="A33" s="4" t="s">
        <v>48</v>
      </c>
      <c r="B33" s="58"/>
      <c r="C33" s="235"/>
      <c r="D33" s="235"/>
      <c r="E33" s="235"/>
      <c r="F33" s="235"/>
      <c r="G33" s="235"/>
      <c r="H33" s="235"/>
      <c r="I33" s="235"/>
      <c r="J33" s="235"/>
      <c r="K33" s="235"/>
      <c r="L33" s="235"/>
      <c r="M33" s="235"/>
      <c r="N33" s="224">
        <f>SUM(C33:M33)</f>
        <v>0</v>
      </c>
      <c r="O33" s="61"/>
    </row>
    <row r="34" spans="1:16" s="24" customFormat="1" ht="15.75" customHeight="1">
      <c r="A34" s="119" t="s">
        <v>13</v>
      </c>
      <c r="B34" s="120"/>
      <c r="C34" s="225">
        <f ca="1">SUM(INDIRECT(ADDRESS(MATCH("מקורות עצמיים:",$A$1:$A34,0)+1,COLUMN())):INDIRECT(ADDRESS(ROW()-1,COLUMN())))</f>
        <v>0</v>
      </c>
      <c r="D34" s="225">
        <f ca="1">SUM(INDIRECT(ADDRESS(MATCH("מקורות עצמיים:",$A$1:$A34,0)+1,COLUMN())):INDIRECT(ADDRESS(ROW()-1,COLUMN())))</f>
        <v>0</v>
      </c>
      <c r="E34" s="225">
        <f ca="1">SUM(INDIRECT(ADDRESS(MATCH("מקורות עצמיים:",$A$1:$A34,0)+1,COLUMN())):INDIRECT(ADDRESS(ROW()-1,COLUMN())))</f>
        <v>0</v>
      </c>
      <c r="F34" s="225">
        <f ca="1">SUM(INDIRECT(ADDRESS(MATCH("מקורות עצמיים:",$A$1:$A34,0)+1,COLUMN())):INDIRECT(ADDRESS(ROW()-1,COLUMN())))</f>
        <v>0</v>
      </c>
      <c r="G34" s="225">
        <f ca="1">SUM(INDIRECT(ADDRESS(MATCH("מקורות עצמיים:",$A$1:$A34,0)+1,COLUMN())):INDIRECT(ADDRESS(ROW()-1,COLUMN())))</f>
        <v>0</v>
      </c>
      <c r="H34" s="225">
        <f ca="1">SUM(INDIRECT(ADDRESS(MATCH("מקורות עצמיים:",$A$1:$A34,0)+1,COLUMN())):INDIRECT(ADDRESS(ROW()-1,COLUMN())))</f>
        <v>0</v>
      </c>
      <c r="I34" s="225">
        <f ca="1">SUM(INDIRECT(ADDRESS(MATCH("מקורות עצמיים:",$A$1:$A34,0)+1,COLUMN())):INDIRECT(ADDRESS(ROW()-1,COLUMN())))</f>
        <v>0</v>
      </c>
      <c r="J34" s="225">
        <f ca="1">SUM(INDIRECT(ADDRESS(MATCH("מקורות עצמיים:",$A$1:$A34,0)+1,COLUMN())):INDIRECT(ADDRESS(ROW()-1,COLUMN())))</f>
        <v>0</v>
      </c>
      <c r="K34" s="225">
        <f ca="1">SUM(INDIRECT(ADDRESS(MATCH("מקורות עצמיים:",$A$1:$A34,0)+1,COLUMN())):INDIRECT(ADDRESS(ROW()-1,COLUMN())))</f>
        <v>0</v>
      </c>
      <c r="L34" s="233">
        <f ca="1">SUM(INDIRECT(ADDRESS(MATCH("מקורות עצמיים:",$A$1:$A34,0)+1,COLUMN())):INDIRECT(ADDRESS(ROW()-1,COLUMN())))</f>
        <v>0</v>
      </c>
      <c r="M34" s="225">
        <f ca="1">SUM(INDIRECT(ADDRESS(MATCH("מקורות עצמיים:",$A$1:$A34,0)+1,COLUMN())):INDIRECT(ADDRESS(ROW()-1,COLUMN())))</f>
        <v>0</v>
      </c>
      <c r="N34" s="225">
        <f ca="1">SUM(INDIRECT(ADDRESS(MATCH("מקורות עצמיים:",$A$1:$A34,0)+1,3)):INDIRECT(ADDRESS(ROW()-1,COLUMN()-1)))</f>
        <v>0</v>
      </c>
      <c r="O34" s="63" t="s">
        <v>64</v>
      </c>
      <c r="P34" s="35"/>
    </row>
    <row r="35" spans="1:16">
      <c r="A35" s="122" t="s">
        <v>40</v>
      </c>
      <c r="B35" s="123" t="s">
        <v>14</v>
      </c>
      <c r="C35" s="124"/>
      <c r="D35" s="124"/>
      <c r="E35" s="124"/>
      <c r="F35" s="124"/>
      <c r="G35" s="124"/>
      <c r="H35" s="124"/>
      <c r="I35" s="124"/>
      <c r="J35" s="124"/>
      <c r="K35" s="124"/>
      <c r="L35" s="64"/>
      <c r="M35" s="124"/>
      <c r="N35" s="124"/>
      <c r="O35" s="65" t="s">
        <v>53</v>
      </c>
      <c r="P35" s="24"/>
    </row>
    <row r="36" spans="1:16" s="24" customFormat="1">
      <c r="A36" s="4" t="s">
        <v>39</v>
      </c>
      <c r="B36" s="58"/>
      <c r="C36" s="235"/>
      <c r="D36" s="235"/>
      <c r="E36" s="235"/>
      <c r="F36" s="235"/>
      <c r="G36" s="235"/>
      <c r="H36" s="235"/>
      <c r="I36" s="235"/>
      <c r="J36" s="235"/>
      <c r="K36" s="235"/>
      <c r="L36" s="235"/>
      <c r="M36" s="235"/>
      <c r="N36" s="224">
        <f>SUM(C36:M36)</f>
        <v>0</v>
      </c>
      <c r="O36" s="61"/>
    </row>
    <row r="37" spans="1:16" s="24" customFormat="1">
      <c r="A37" s="4" t="s">
        <v>50</v>
      </c>
      <c r="B37" s="66"/>
      <c r="C37" s="235"/>
      <c r="D37" s="235"/>
      <c r="E37" s="235"/>
      <c r="F37" s="235"/>
      <c r="G37" s="235"/>
      <c r="H37" s="235"/>
      <c r="I37" s="235"/>
      <c r="J37" s="235"/>
      <c r="K37" s="235"/>
      <c r="L37" s="235"/>
      <c r="M37" s="235"/>
      <c r="N37" s="224">
        <f>SUM(C37:M37)</f>
        <v>0</v>
      </c>
      <c r="O37" s="61"/>
    </row>
    <row r="38" spans="1:16" s="24" customFormat="1" ht="15.75" customHeight="1" thickBot="1">
      <c r="A38" s="125" t="s">
        <v>41</v>
      </c>
      <c r="B38" s="126"/>
      <c r="C38" s="225">
        <f ca="1">SUM(INDIRECT(ADDRESS(MATCH("הכנסות בשווי כסף:",$A$1:$A38,0)+1,COLUMN())):INDIRECT(ADDRESS(ROW()-1,COLUMN())))</f>
        <v>0</v>
      </c>
      <c r="D38" s="225">
        <f ca="1">SUM(INDIRECT(ADDRESS(MATCH("הכנסות בשווי כסף:",$A$1:$A38,0)+1,COLUMN())):INDIRECT(ADDRESS(ROW()-1,COLUMN())))</f>
        <v>0</v>
      </c>
      <c r="E38" s="225">
        <f ca="1">SUM(INDIRECT(ADDRESS(MATCH("הכנסות בשווי כסף:",$A$1:$A38,0)+1,COLUMN())):INDIRECT(ADDRESS(ROW()-1,COLUMN())))</f>
        <v>0</v>
      </c>
      <c r="F38" s="225">
        <f ca="1">SUM(INDIRECT(ADDRESS(MATCH("הכנסות בשווי כסף:",$A$1:$A38,0)+1,COLUMN())):INDIRECT(ADDRESS(ROW()-1,COLUMN())))</f>
        <v>0</v>
      </c>
      <c r="G38" s="225">
        <f ca="1">SUM(INDIRECT(ADDRESS(MATCH("הכנסות בשווי כסף:",$A$1:$A38,0)+1,COLUMN())):INDIRECT(ADDRESS(ROW()-1,COLUMN())))</f>
        <v>0</v>
      </c>
      <c r="H38" s="225">
        <f ca="1">SUM(INDIRECT(ADDRESS(MATCH("הכנסות בשווי כסף:",$A$1:$A38,0)+1,COLUMN())):INDIRECT(ADDRESS(ROW()-1,COLUMN())))</f>
        <v>0</v>
      </c>
      <c r="I38" s="225">
        <f ca="1">SUM(INDIRECT(ADDRESS(MATCH("הכנסות בשווי כסף:",$A$1:$A38,0)+1,COLUMN())):INDIRECT(ADDRESS(ROW()-1,COLUMN())))</f>
        <v>0</v>
      </c>
      <c r="J38" s="225">
        <f ca="1">SUM(INDIRECT(ADDRESS(MATCH("הכנסות בשווי כסף:",$A$1:$A38,0)+1,COLUMN())):INDIRECT(ADDRESS(ROW()-1,COLUMN())))</f>
        <v>0</v>
      </c>
      <c r="K38" s="225">
        <f ca="1">SUM(INDIRECT(ADDRESS(MATCH("הכנסות בשווי כסף:",$A$1:$A38,0)+1,COLUMN())):INDIRECT(ADDRESS(ROW()-1,COLUMN())))</f>
        <v>0</v>
      </c>
      <c r="L38" s="233">
        <f ca="1">SUM(INDIRECT(ADDRESS(MATCH("הכנסות בשווי כסף:",$A$1:$A38,0)+1,COLUMN())):INDIRECT(ADDRESS(ROW()-1,COLUMN())))</f>
        <v>0</v>
      </c>
      <c r="M38" s="225">
        <f ca="1">SUM(INDIRECT(ADDRESS(MATCH("הכנסות בשווי כסף:",$A$1:$A38,0)+1,COLUMN())):INDIRECT(ADDRESS(ROW()-1,COLUMN())))</f>
        <v>0</v>
      </c>
      <c r="N38" s="225">
        <f ca="1">SUM(INDIRECT(ADDRESS(MATCH("הכנסות בשווי כסף:",$A$1:$A38,0)+1,3)):INDIRECT(ADDRESS(ROW()-1,COLUMN()-1)))</f>
        <v>0</v>
      </c>
      <c r="O38" s="67" t="s">
        <v>64</v>
      </c>
      <c r="P38" s="35"/>
    </row>
    <row r="39" spans="1:16" s="24" customFormat="1" ht="19.5" thickBot="1">
      <c r="A39" s="127" t="s">
        <v>72</v>
      </c>
      <c r="B39" s="128"/>
      <c r="C39" s="234">
        <f t="shared" ref="C39:N39" ca="1" si="0">C38+C34+C27</f>
        <v>104120.5</v>
      </c>
      <c r="D39" s="234">
        <f t="shared" ca="1" si="0"/>
        <v>0</v>
      </c>
      <c r="E39" s="234">
        <f t="shared" ca="1" si="0"/>
        <v>0</v>
      </c>
      <c r="F39" s="234">
        <f t="shared" ca="1" si="0"/>
        <v>0</v>
      </c>
      <c r="G39" s="234">
        <f t="shared" ca="1" si="0"/>
        <v>0</v>
      </c>
      <c r="H39" s="234">
        <f t="shared" ca="1" si="0"/>
        <v>0</v>
      </c>
      <c r="I39" s="234">
        <f t="shared" ca="1" si="0"/>
        <v>0</v>
      </c>
      <c r="J39" s="234">
        <f t="shared" ca="1" si="0"/>
        <v>0</v>
      </c>
      <c r="K39" s="234">
        <f t="shared" ca="1" si="0"/>
        <v>0</v>
      </c>
      <c r="L39" s="232">
        <f t="shared" ca="1" si="0"/>
        <v>0</v>
      </c>
      <c r="M39" s="234">
        <f t="shared" ca="1" si="0"/>
        <v>0</v>
      </c>
      <c r="N39" s="234">
        <f t="shared" ca="1" si="0"/>
        <v>104120.5</v>
      </c>
      <c r="O39" s="68"/>
      <c r="P39" s="69"/>
    </row>
    <row r="40" spans="1:16" s="24" customFormat="1" ht="6" customHeight="1">
      <c r="A40" s="148"/>
      <c r="B40" s="149"/>
      <c r="C40" s="150"/>
      <c r="D40" s="150"/>
      <c r="E40" s="150"/>
      <c r="F40" s="150"/>
      <c r="G40" s="150"/>
      <c r="H40" s="150"/>
      <c r="I40" s="150"/>
      <c r="J40" s="150"/>
      <c r="K40" s="150"/>
      <c r="L40" s="151"/>
      <c r="M40" s="150"/>
      <c r="N40" s="150"/>
      <c r="O40" s="152"/>
      <c r="P40" s="69"/>
    </row>
    <row r="41" spans="1:16">
      <c r="A41" s="51" t="s">
        <v>51</v>
      </c>
      <c r="B41" s="52"/>
      <c r="C41" s="53"/>
      <c r="D41" s="54"/>
      <c r="E41" s="54"/>
      <c r="F41" s="54"/>
      <c r="G41" s="54"/>
      <c r="H41" s="54"/>
      <c r="I41" s="54"/>
      <c r="J41" s="54"/>
      <c r="K41" s="54"/>
      <c r="L41" s="54"/>
      <c r="M41" s="54"/>
      <c r="N41" s="54"/>
      <c r="O41" s="55" t="s">
        <v>53</v>
      </c>
      <c r="P41" s="24"/>
    </row>
    <row r="42" spans="1:16">
      <c r="A42" s="122" t="s">
        <v>44</v>
      </c>
      <c r="B42" s="123"/>
      <c r="C42" s="124"/>
      <c r="D42" s="124"/>
      <c r="E42" s="124"/>
      <c r="F42" s="124"/>
      <c r="G42" s="124"/>
      <c r="H42" s="124"/>
      <c r="I42" s="124"/>
      <c r="J42" s="124"/>
      <c r="K42" s="124"/>
      <c r="L42" s="64"/>
      <c r="M42" s="124"/>
      <c r="N42" s="124"/>
      <c r="O42" s="65" t="s">
        <v>53</v>
      </c>
      <c r="P42" s="24"/>
    </row>
    <row r="43" spans="1:16" s="24" customFormat="1">
      <c r="A43" s="4" t="s">
        <v>43</v>
      </c>
      <c r="B43" s="58"/>
      <c r="C43" s="235"/>
      <c r="D43" s="235"/>
      <c r="E43" s="235"/>
      <c r="F43" s="235"/>
      <c r="G43" s="235"/>
      <c r="H43" s="235"/>
      <c r="I43" s="235"/>
      <c r="J43" s="235"/>
      <c r="K43" s="235"/>
      <c r="L43" s="235"/>
      <c r="M43" s="235"/>
      <c r="N43" s="224">
        <f>SUM(C43:M43)</f>
        <v>0</v>
      </c>
      <c r="O43" s="61"/>
    </row>
    <row r="44" spans="1:16" s="24" customFormat="1" ht="22.5" customHeight="1">
      <c r="A44" s="4" t="s">
        <v>77</v>
      </c>
      <c r="B44" s="58" t="s">
        <v>15</v>
      </c>
      <c r="C44" s="235"/>
      <c r="D44" s="235"/>
      <c r="E44" s="235"/>
      <c r="F44" s="235"/>
      <c r="G44" s="235"/>
      <c r="H44" s="235"/>
      <c r="I44" s="235"/>
      <c r="J44" s="235"/>
      <c r="K44" s="235"/>
      <c r="L44" s="235"/>
      <c r="M44" s="235"/>
      <c r="N44" s="224">
        <f>SUM(C44:M44)</f>
        <v>0</v>
      </c>
      <c r="O44" s="61"/>
    </row>
    <row r="45" spans="1:16" s="24" customFormat="1" ht="22.5" customHeight="1">
      <c r="A45" s="4" t="s">
        <v>77</v>
      </c>
      <c r="B45" s="58"/>
      <c r="C45" s="235"/>
      <c r="D45" s="235"/>
      <c r="E45" s="235"/>
      <c r="F45" s="235"/>
      <c r="G45" s="235"/>
      <c r="H45" s="235"/>
      <c r="I45" s="235"/>
      <c r="J45" s="235"/>
      <c r="K45" s="235"/>
      <c r="L45" s="235"/>
      <c r="M45" s="235"/>
      <c r="N45" s="224"/>
      <c r="O45" s="61"/>
    </row>
    <row r="46" spans="1:16" s="24" customFormat="1" ht="22.5" customHeight="1">
      <c r="A46" s="4" t="s">
        <v>77</v>
      </c>
      <c r="B46" s="58"/>
      <c r="C46" s="235"/>
      <c r="D46" s="235"/>
      <c r="E46" s="235"/>
      <c r="F46" s="235"/>
      <c r="G46" s="235"/>
      <c r="H46" s="235"/>
      <c r="I46" s="235"/>
      <c r="J46" s="235"/>
      <c r="K46" s="235"/>
      <c r="L46" s="235"/>
      <c r="M46" s="235"/>
      <c r="N46" s="224"/>
      <c r="O46" s="61"/>
    </row>
    <row r="47" spans="1:16" s="24" customFormat="1" ht="22.5" customHeight="1">
      <c r="A47" s="4" t="s">
        <v>77</v>
      </c>
      <c r="B47" s="58"/>
      <c r="C47" s="235"/>
      <c r="D47" s="235"/>
      <c r="E47" s="235"/>
      <c r="F47" s="235"/>
      <c r="G47" s="235"/>
      <c r="H47" s="235"/>
      <c r="I47" s="235"/>
      <c r="J47" s="235"/>
      <c r="K47" s="235"/>
      <c r="L47" s="235"/>
      <c r="M47" s="235"/>
      <c r="N47" s="224"/>
      <c r="O47" s="61"/>
    </row>
    <row r="48" spans="1:16" s="24" customFormat="1" ht="22.5" customHeight="1">
      <c r="A48" s="4" t="s">
        <v>77</v>
      </c>
      <c r="B48" s="58"/>
      <c r="C48" s="235"/>
      <c r="D48" s="235"/>
      <c r="E48" s="235"/>
      <c r="F48" s="235"/>
      <c r="G48" s="235"/>
      <c r="H48" s="235"/>
      <c r="I48" s="235"/>
      <c r="J48" s="235"/>
      <c r="K48" s="235"/>
      <c r="L48" s="235"/>
      <c r="M48" s="235"/>
      <c r="N48" s="224"/>
      <c r="O48" s="61"/>
    </row>
    <row r="49" spans="1:16" s="24" customFormat="1" ht="22.5" customHeight="1">
      <c r="A49" s="4" t="s">
        <v>77</v>
      </c>
      <c r="B49" s="58"/>
      <c r="C49" s="235"/>
      <c r="D49" s="235"/>
      <c r="E49" s="235"/>
      <c r="F49" s="235"/>
      <c r="G49" s="235"/>
      <c r="H49" s="235"/>
      <c r="I49" s="235"/>
      <c r="J49" s="235"/>
      <c r="K49" s="235"/>
      <c r="L49" s="235"/>
      <c r="M49" s="235"/>
      <c r="N49" s="224"/>
      <c r="O49" s="61"/>
    </row>
    <row r="50" spans="1:16" s="24" customFormat="1" ht="15.75" customHeight="1">
      <c r="A50" s="119" t="s">
        <v>45</v>
      </c>
      <c r="B50" s="120"/>
      <c r="C50" s="225">
        <f ca="1">SUM(INDIRECT(ADDRESS(MATCH("עלות הפעילות:",$A$1:$A50,0)+1,COLUMN())):INDIRECT(ADDRESS(ROW()-1,COLUMN())))</f>
        <v>0</v>
      </c>
      <c r="D50" s="225">
        <f ca="1">SUM(INDIRECT(ADDRESS(MATCH("עלות הפעילות:",$A$1:$A50,0)+1,COLUMN())):INDIRECT(ADDRESS(ROW()-1,COLUMN())))</f>
        <v>0</v>
      </c>
      <c r="E50" s="225">
        <f ca="1">SUM(INDIRECT(ADDRESS(MATCH("עלות הפעילות:",$A$1:$A50,0)+1,COLUMN())):INDIRECT(ADDRESS(ROW()-1,COLUMN())))</f>
        <v>0</v>
      </c>
      <c r="F50" s="225">
        <f ca="1">SUM(INDIRECT(ADDRESS(MATCH("עלות הפעילות:",$A$1:$A50,0)+1,COLUMN())):INDIRECT(ADDRESS(ROW()-1,COLUMN())))</f>
        <v>0</v>
      </c>
      <c r="G50" s="225">
        <f ca="1">SUM(INDIRECT(ADDRESS(MATCH("עלות הפעילות:",$A$1:$A50,0)+1,COLUMN())):INDIRECT(ADDRESS(ROW()-1,COLUMN())))</f>
        <v>0</v>
      </c>
      <c r="H50" s="225">
        <f ca="1">SUM(INDIRECT(ADDRESS(MATCH("עלות הפעילות:",$A$1:$A50,0)+1,COLUMN())):INDIRECT(ADDRESS(ROW()-1,COLUMN())))</f>
        <v>0</v>
      </c>
      <c r="I50" s="225">
        <f ca="1">SUM(INDIRECT(ADDRESS(MATCH("עלות הפעילות:",$A$1:$A50,0)+1,COLUMN())):INDIRECT(ADDRESS(ROW()-1,COLUMN())))</f>
        <v>0</v>
      </c>
      <c r="J50" s="225">
        <f ca="1">SUM(INDIRECT(ADDRESS(MATCH("עלות הפעילות:",$A$1:$A50,0)+1,COLUMN())):INDIRECT(ADDRESS(ROW()-1,COLUMN())))</f>
        <v>0</v>
      </c>
      <c r="K50" s="225">
        <f ca="1">SUM(INDIRECT(ADDRESS(MATCH("עלות הפעילות:",$A$1:$A50,0)+1,COLUMN())):INDIRECT(ADDRESS(ROW()-1,COLUMN())))</f>
        <v>0</v>
      </c>
      <c r="L50" s="233">
        <f ca="1">SUM(INDIRECT(ADDRESS(MATCH("עלות הפעילות:",$A$1:$A50,0)+1,COLUMN())):INDIRECT(ADDRESS(ROW()-1,COLUMN())))</f>
        <v>0</v>
      </c>
      <c r="M50" s="225">
        <f ca="1">SUM(INDIRECT(ADDRESS(MATCH("עלות הפעילות:",$A$1:$A50,0)+1,COLUMN())):INDIRECT(ADDRESS(ROW()-1,COLUMN())))</f>
        <v>0</v>
      </c>
      <c r="N50" s="225">
        <f ca="1">SUM(INDIRECT(ADDRESS(MATCH("עלות הפעילות:",$A$1:$A50,0)+1,3)):INDIRECT(ADDRESS(ROW()-1,COLUMN()-1)))</f>
        <v>0</v>
      </c>
      <c r="O50" s="63" t="s">
        <v>64</v>
      </c>
      <c r="P50" s="35"/>
    </row>
    <row r="51" spans="1:16">
      <c r="A51" s="122" t="s">
        <v>46</v>
      </c>
      <c r="B51" s="123" t="s">
        <v>16</v>
      </c>
      <c r="C51" s="124"/>
      <c r="D51" s="124"/>
      <c r="E51" s="124"/>
      <c r="F51" s="124"/>
      <c r="G51" s="124"/>
      <c r="H51" s="124"/>
      <c r="I51" s="124"/>
      <c r="J51" s="124"/>
      <c r="K51" s="124"/>
      <c r="L51" s="64"/>
      <c r="M51" s="124"/>
      <c r="N51" s="124"/>
      <c r="O51" s="65" t="s">
        <v>53</v>
      </c>
      <c r="P51" s="24"/>
    </row>
    <row r="52" spans="1:16" s="24" customFormat="1">
      <c r="A52" s="8" t="s">
        <v>1183</v>
      </c>
      <c r="B52" s="58"/>
      <c r="C52" s="223"/>
      <c r="D52" s="223"/>
      <c r="E52" s="223"/>
      <c r="F52" s="223"/>
      <c r="G52" s="223"/>
      <c r="H52" s="223"/>
      <c r="I52" s="223"/>
      <c r="J52" s="223"/>
      <c r="K52" s="223"/>
      <c r="L52" s="223"/>
      <c r="M52" s="223"/>
      <c r="N52" s="224">
        <f>SUM(C52:M52)</f>
        <v>0</v>
      </c>
      <c r="O52" s="61"/>
    </row>
    <row r="53" spans="1:16" s="24" customFormat="1" ht="15.75" customHeight="1">
      <c r="A53" s="119" t="s">
        <v>47</v>
      </c>
      <c r="B53" s="120"/>
      <c r="C53" s="225">
        <f ca="1">SUM(INDIRECT(ADDRESS(MATCH("הוצאות תקורה:",$A$1:$A53,0)+1,COLUMN())):INDIRECT(ADDRESS(ROW()-1,COLUMN())))</f>
        <v>0</v>
      </c>
      <c r="D53" s="225">
        <f ca="1">SUM(INDIRECT(ADDRESS(MATCH("הוצאות תקורה:",$A$1:$A53,0)+1,COLUMN())):INDIRECT(ADDRESS(ROW()-1,COLUMN())))</f>
        <v>0</v>
      </c>
      <c r="E53" s="225">
        <f ca="1">SUM(INDIRECT(ADDRESS(MATCH("הוצאות תקורה:",$A$1:$A53,0)+1,COLUMN())):INDIRECT(ADDRESS(ROW()-1,COLUMN())))</f>
        <v>0</v>
      </c>
      <c r="F53" s="225">
        <f ca="1">SUM(INDIRECT(ADDRESS(MATCH("הוצאות תקורה:",$A$1:$A53,0)+1,COLUMN())):INDIRECT(ADDRESS(ROW()-1,COLUMN())))</f>
        <v>0</v>
      </c>
      <c r="G53" s="225">
        <f ca="1">SUM(INDIRECT(ADDRESS(MATCH("הוצאות תקורה:",$A$1:$A53,0)+1,COLUMN())):INDIRECT(ADDRESS(ROW()-1,COLUMN())))</f>
        <v>0</v>
      </c>
      <c r="H53" s="225">
        <f ca="1">SUM(INDIRECT(ADDRESS(MATCH("הוצאות תקורה:",$A$1:$A53,0)+1,COLUMN())):INDIRECT(ADDRESS(ROW()-1,COLUMN())))</f>
        <v>0</v>
      </c>
      <c r="I53" s="225">
        <f ca="1">SUM(INDIRECT(ADDRESS(MATCH("הוצאות תקורה:",$A$1:$A53,0)+1,COLUMN())):INDIRECT(ADDRESS(ROW()-1,COLUMN())))</f>
        <v>0</v>
      </c>
      <c r="J53" s="225">
        <f ca="1">SUM(INDIRECT(ADDRESS(MATCH("הוצאות תקורה:",$A$1:$A53,0)+1,COLUMN())):INDIRECT(ADDRESS(ROW()-1,COLUMN())))</f>
        <v>0</v>
      </c>
      <c r="K53" s="225">
        <f ca="1">SUM(INDIRECT(ADDRESS(MATCH("הוצאות תקורה:",$A$1:$A53,0)+1,COLUMN())):INDIRECT(ADDRESS(ROW()-1,COLUMN())))</f>
        <v>0</v>
      </c>
      <c r="L53" s="233">
        <f ca="1">SUM(INDIRECT(ADDRESS(MATCH("הוצאות תקורה:",$A$1:$A53,0)+1,COLUMN())):INDIRECT(ADDRESS(ROW()-1,COLUMN())))</f>
        <v>0</v>
      </c>
      <c r="M53" s="225">
        <f ca="1">SUM(INDIRECT(ADDRESS(MATCH("הוצאות תקורה:",$A$1:$A53,0)+1,COLUMN())):INDIRECT(ADDRESS(ROW()-1,COLUMN())))</f>
        <v>0</v>
      </c>
      <c r="N53" s="225">
        <f ca="1">SUM(INDIRECT(ADDRESS(MATCH("הוצאות תקורה:",$A$1:$A53,0)+1,3)):INDIRECT(ADDRESS(ROW()-1,COLUMN()-1)))</f>
        <v>0</v>
      </c>
      <c r="O53" s="63" t="s">
        <v>64</v>
      </c>
      <c r="P53" s="35"/>
    </row>
    <row r="54" spans="1:16" s="24" customFormat="1" ht="17.100000000000001" customHeight="1" thickBot="1">
      <c r="A54" s="129" t="s">
        <v>68</v>
      </c>
      <c r="B54" s="130"/>
      <c r="C54" s="236" t="str">
        <f ca="1">IFERROR(C53/C50,"")</f>
        <v/>
      </c>
      <c r="D54" s="236" t="str">
        <f t="shared" ref="D54:N54" ca="1" si="1">IFERROR(D53/D50,"")</f>
        <v/>
      </c>
      <c r="E54" s="236" t="str">
        <f t="shared" ca="1" si="1"/>
        <v/>
      </c>
      <c r="F54" s="236" t="str">
        <f t="shared" ca="1" si="1"/>
        <v/>
      </c>
      <c r="G54" s="236" t="str">
        <f t="shared" ca="1" si="1"/>
        <v/>
      </c>
      <c r="H54" s="236" t="str">
        <f t="shared" ca="1" si="1"/>
        <v/>
      </c>
      <c r="I54" s="236" t="str">
        <f t="shared" ca="1" si="1"/>
        <v/>
      </c>
      <c r="J54" s="236" t="str">
        <f t="shared" ca="1" si="1"/>
        <v/>
      </c>
      <c r="K54" s="236" t="str">
        <f t="shared" ca="1" si="1"/>
        <v/>
      </c>
      <c r="L54" s="237" t="str">
        <f t="shared" ca="1" si="1"/>
        <v/>
      </c>
      <c r="M54" s="236" t="str">
        <f t="shared" ca="1" si="1"/>
        <v/>
      </c>
      <c r="N54" s="236" t="str">
        <f t="shared" ca="1" si="1"/>
        <v/>
      </c>
      <c r="O54" s="70"/>
      <c r="P54" s="35"/>
    </row>
    <row r="55" spans="1:16" s="24" customFormat="1" ht="19.5" thickBot="1">
      <c r="A55" s="127" t="s">
        <v>73</v>
      </c>
      <c r="B55" s="128"/>
      <c r="C55" s="234">
        <f ca="1">C53+C50</f>
        <v>0</v>
      </c>
      <c r="D55" s="234">
        <f t="shared" ref="D55:N55" ca="1" si="2">D53+D50</f>
        <v>0</v>
      </c>
      <c r="E55" s="234">
        <f t="shared" ca="1" si="2"/>
        <v>0</v>
      </c>
      <c r="F55" s="234">
        <f t="shared" ca="1" si="2"/>
        <v>0</v>
      </c>
      <c r="G55" s="234">
        <f t="shared" ca="1" si="2"/>
        <v>0</v>
      </c>
      <c r="H55" s="234">
        <f t="shared" ca="1" si="2"/>
        <v>0</v>
      </c>
      <c r="I55" s="234">
        <f t="shared" ca="1" si="2"/>
        <v>0</v>
      </c>
      <c r="J55" s="234">
        <f t="shared" ca="1" si="2"/>
        <v>0</v>
      </c>
      <c r="K55" s="234">
        <f t="shared" ca="1" si="2"/>
        <v>0</v>
      </c>
      <c r="L55" s="232">
        <f t="shared" ca="1" si="2"/>
        <v>0</v>
      </c>
      <c r="M55" s="234">
        <f t="shared" ca="1" si="2"/>
        <v>0</v>
      </c>
      <c r="N55" s="234">
        <f t="shared" ca="1" si="2"/>
        <v>0</v>
      </c>
      <c r="O55" s="68" t="s">
        <v>64</v>
      </c>
      <c r="P55" s="69"/>
    </row>
    <row r="56" spans="1:16">
      <c r="A56" s="122" t="s">
        <v>17</v>
      </c>
      <c r="B56" s="123" t="s">
        <v>14</v>
      </c>
      <c r="C56" s="124"/>
      <c r="D56" s="124"/>
      <c r="E56" s="124"/>
      <c r="F56" s="124"/>
      <c r="G56" s="124"/>
      <c r="H56" s="124"/>
      <c r="I56" s="124"/>
      <c r="J56" s="124"/>
      <c r="K56" s="124"/>
      <c r="L56" s="64"/>
      <c r="M56" s="124"/>
      <c r="N56" s="124"/>
      <c r="O56" s="65" t="s">
        <v>53</v>
      </c>
      <c r="P56" s="24"/>
    </row>
    <row r="57" spans="1:16" s="24" customFormat="1">
      <c r="A57" s="4" t="s">
        <v>39</v>
      </c>
      <c r="B57" s="58"/>
      <c r="C57" s="235"/>
      <c r="D57" s="235"/>
      <c r="E57" s="235"/>
      <c r="F57" s="235"/>
      <c r="G57" s="235"/>
      <c r="H57" s="235"/>
      <c r="I57" s="235"/>
      <c r="J57" s="235"/>
      <c r="K57" s="235"/>
      <c r="L57" s="235"/>
      <c r="M57" s="235"/>
      <c r="N57" s="224">
        <f>SUM(C57:M57)</f>
        <v>0</v>
      </c>
      <c r="O57" s="61"/>
    </row>
    <row r="58" spans="1:16" s="24" customFormat="1">
      <c r="A58" s="4" t="s">
        <v>50</v>
      </c>
      <c r="B58" s="58"/>
      <c r="C58" s="235"/>
      <c r="D58" s="235"/>
      <c r="E58" s="235"/>
      <c r="F58" s="235"/>
      <c r="G58" s="235"/>
      <c r="H58" s="235"/>
      <c r="I58" s="235"/>
      <c r="J58" s="235"/>
      <c r="K58" s="235"/>
      <c r="L58" s="235"/>
      <c r="M58" s="235"/>
      <c r="N58" s="224">
        <f>SUM(C58:M58)</f>
        <v>0</v>
      </c>
      <c r="O58" s="61"/>
    </row>
    <row r="59" spans="1:16" s="24" customFormat="1" ht="15.75" customHeight="1" thickBot="1">
      <c r="A59" s="125" t="s">
        <v>52</v>
      </c>
      <c r="B59" s="126"/>
      <c r="C59" s="225">
        <f ca="1">SUM(INDIRECT(ADDRESS(MATCH("הוצאות בשווי כסף:",$A$1:$A59,0)+1,COLUMN())):INDIRECT(ADDRESS(ROW()-1,COLUMN())))</f>
        <v>0</v>
      </c>
      <c r="D59" s="225">
        <f ca="1">SUM(INDIRECT(ADDRESS(MATCH("הוצאות בשווי כסף:",$A$1:$A59,0)+1,COLUMN())):INDIRECT(ADDRESS(ROW()-1,COLUMN())))</f>
        <v>0</v>
      </c>
      <c r="E59" s="225">
        <f ca="1">SUM(INDIRECT(ADDRESS(MATCH("הוצאות בשווי כסף:",$A$1:$A59,0)+1,COLUMN())):INDIRECT(ADDRESS(ROW()-1,COLUMN())))</f>
        <v>0</v>
      </c>
      <c r="F59" s="225">
        <f ca="1">SUM(INDIRECT(ADDRESS(MATCH("הוצאות בשווי כסף:",$A$1:$A59,0)+1,COLUMN())):INDIRECT(ADDRESS(ROW()-1,COLUMN())))</f>
        <v>0</v>
      </c>
      <c r="G59" s="225">
        <f ca="1">SUM(INDIRECT(ADDRESS(MATCH("הוצאות בשווי כסף:",$A$1:$A59,0)+1,COLUMN())):INDIRECT(ADDRESS(ROW()-1,COLUMN())))</f>
        <v>0</v>
      </c>
      <c r="H59" s="225">
        <f ca="1">SUM(INDIRECT(ADDRESS(MATCH("הוצאות בשווי כסף:",$A$1:$A59,0)+1,COLUMN())):INDIRECT(ADDRESS(ROW()-1,COLUMN())))</f>
        <v>0</v>
      </c>
      <c r="I59" s="225">
        <f ca="1">SUM(INDIRECT(ADDRESS(MATCH("הוצאות בשווי כסף:",$A$1:$A59,0)+1,COLUMN())):INDIRECT(ADDRESS(ROW()-1,COLUMN())))</f>
        <v>0</v>
      </c>
      <c r="J59" s="225">
        <f ca="1">SUM(INDIRECT(ADDRESS(MATCH("הוצאות בשווי כסף:",$A$1:$A59,0)+1,COLUMN())):INDIRECT(ADDRESS(ROW()-1,COLUMN())))</f>
        <v>0</v>
      </c>
      <c r="K59" s="225">
        <f ca="1">SUM(INDIRECT(ADDRESS(MATCH("הוצאות בשווי כסף:",$A$1:$A59,0)+1,COLUMN())):INDIRECT(ADDRESS(ROW()-1,COLUMN())))</f>
        <v>0</v>
      </c>
      <c r="L59" s="233">
        <f ca="1">SUM(INDIRECT(ADDRESS(MATCH("הוצאות בשווי כסף:",$A$1:$A59,0)+1,COLUMN())):INDIRECT(ADDRESS(ROW()-1,COLUMN())))</f>
        <v>0</v>
      </c>
      <c r="M59" s="225">
        <f ca="1">SUM(INDIRECT(ADDRESS(MATCH("הוצאות בשווי כסף:",$A$1:$A59,0)+1,COLUMN())):INDIRECT(ADDRESS(ROW()-1,COLUMN())))</f>
        <v>0</v>
      </c>
      <c r="N59" s="225">
        <f ca="1">SUM(INDIRECT(ADDRESS(MATCH("הוצאות בשווי כסף:",$A$1:$A59,0)+1,3)):INDIRECT(ADDRESS(ROW()-1,COLUMN()-1)))</f>
        <v>0</v>
      </c>
      <c r="O59" s="67" t="s">
        <v>64</v>
      </c>
      <c r="P59" s="35"/>
    </row>
    <row r="60" spans="1:16" s="24" customFormat="1" ht="19.5" thickBot="1">
      <c r="A60" s="127" t="s">
        <v>74</v>
      </c>
      <c r="B60" s="128"/>
      <c r="C60" s="234">
        <f ca="1">C59+C55</f>
        <v>0</v>
      </c>
      <c r="D60" s="234">
        <f t="shared" ref="D60:N60" ca="1" si="3">D59+D55</f>
        <v>0</v>
      </c>
      <c r="E60" s="234">
        <f t="shared" ca="1" si="3"/>
        <v>0</v>
      </c>
      <c r="F60" s="234">
        <f t="shared" ca="1" si="3"/>
        <v>0</v>
      </c>
      <c r="G60" s="234">
        <f t="shared" ca="1" si="3"/>
        <v>0</v>
      </c>
      <c r="H60" s="234">
        <f t="shared" ca="1" si="3"/>
        <v>0</v>
      </c>
      <c r="I60" s="234">
        <f t="shared" ca="1" si="3"/>
        <v>0</v>
      </c>
      <c r="J60" s="234">
        <f t="shared" ca="1" si="3"/>
        <v>0</v>
      </c>
      <c r="K60" s="234">
        <f t="shared" ca="1" si="3"/>
        <v>0</v>
      </c>
      <c r="L60" s="232">
        <f t="shared" ca="1" si="3"/>
        <v>0</v>
      </c>
      <c r="M60" s="234">
        <f t="shared" ca="1" si="3"/>
        <v>0</v>
      </c>
      <c r="N60" s="234">
        <f t="shared" ca="1" si="3"/>
        <v>0</v>
      </c>
      <c r="O60" s="68" t="s">
        <v>64</v>
      </c>
      <c r="P60" s="69"/>
    </row>
    <row r="61" spans="1:16" ht="24.75" thickBot="1">
      <c r="A61" s="131" t="s">
        <v>79</v>
      </c>
      <c r="B61" s="132" t="s">
        <v>19</v>
      </c>
      <c r="C61" s="226">
        <f t="shared" ref="C61:N61" ca="1" si="4">C39-C60</f>
        <v>104120.5</v>
      </c>
      <c r="D61" s="226">
        <f t="shared" ca="1" si="4"/>
        <v>0</v>
      </c>
      <c r="E61" s="226">
        <f t="shared" ca="1" si="4"/>
        <v>0</v>
      </c>
      <c r="F61" s="226">
        <f t="shared" ca="1" si="4"/>
        <v>0</v>
      </c>
      <c r="G61" s="226">
        <f t="shared" ca="1" si="4"/>
        <v>0</v>
      </c>
      <c r="H61" s="226">
        <f t="shared" ca="1" si="4"/>
        <v>0</v>
      </c>
      <c r="I61" s="226">
        <f t="shared" ca="1" si="4"/>
        <v>0</v>
      </c>
      <c r="J61" s="226">
        <f t="shared" ca="1" si="4"/>
        <v>0</v>
      </c>
      <c r="K61" s="226">
        <f t="shared" ca="1" si="4"/>
        <v>0</v>
      </c>
      <c r="L61" s="227">
        <f t="shared" ca="1" si="4"/>
        <v>0</v>
      </c>
      <c r="M61" s="226">
        <f t="shared" ca="1" si="4"/>
        <v>0</v>
      </c>
      <c r="N61" s="226">
        <f t="shared" ca="1" si="4"/>
        <v>104120.5</v>
      </c>
      <c r="O61" s="71" t="s">
        <v>75</v>
      </c>
      <c r="P61" s="24"/>
    </row>
    <row r="62" spans="1:16" s="35" customFormat="1" ht="11.25" customHeight="1">
      <c r="A62" s="10"/>
      <c r="B62" s="11"/>
      <c r="C62" s="72"/>
      <c r="D62" s="72"/>
      <c r="E62" s="72"/>
      <c r="F62" s="72"/>
      <c r="G62" s="72"/>
      <c r="H62" s="72"/>
      <c r="I62" s="72"/>
      <c r="J62" s="72"/>
      <c r="K62" s="72"/>
      <c r="L62" s="72"/>
      <c r="M62" s="72"/>
      <c r="N62" s="72"/>
      <c r="O62" s="73"/>
    </row>
    <row r="63" spans="1:16">
      <c r="A63" s="4" t="s">
        <v>80</v>
      </c>
      <c r="B63" s="74" t="s">
        <v>18</v>
      </c>
      <c r="C63" s="133"/>
      <c r="D63" s="133"/>
      <c r="E63" s="133"/>
      <c r="F63" s="133"/>
      <c r="G63" s="133"/>
      <c r="H63" s="133"/>
      <c r="I63" s="133"/>
      <c r="J63" s="133"/>
      <c r="K63" s="133"/>
      <c r="L63" s="16"/>
      <c r="M63" s="6"/>
      <c r="N63" s="60">
        <f>SUM(C63:M63)</f>
        <v>0</v>
      </c>
      <c r="O63" s="75" t="s">
        <v>105</v>
      </c>
      <c r="P63" s="24"/>
    </row>
    <row r="64" spans="1:16" s="35" customFormat="1" ht="17.25" thickBot="1">
      <c r="A64" s="3" t="s">
        <v>78</v>
      </c>
      <c r="B64" s="76" t="s">
        <v>18</v>
      </c>
      <c r="C64" s="134"/>
      <c r="D64" s="134"/>
      <c r="E64" s="134"/>
      <c r="F64" s="134"/>
      <c r="G64" s="134"/>
      <c r="H64" s="134"/>
      <c r="I64" s="134"/>
      <c r="J64" s="134"/>
      <c r="K64" s="134"/>
      <c r="L64" s="17"/>
      <c r="M64" s="9"/>
      <c r="N64" s="60">
        <f>SUM(C64:M64)</f>
        <v>0</v>
      </c>
      <c r="O64" s="75" t="s">
        <v>105</v>
      </c>
      <c r="P64" s="24"/>
    </row>
    <row r="65" spans="1:16" s="24" customFormat="1" ht="19.5" thickBot="1">
      <c r="A65" s="19" t="s">
        <v>98</v>
      </c>
      <c r="B65" s="20"/>
      <c r="C65" s="232">
        <f ca="1">C61</f>
        <v>104120.5</v>
      </c>
      <c r="D65" s="232">
        <f t="shared" ref="D65:L65" ca="1" si="5">D61</f>
        <v>0</v>
      </c>
      <c r="E65" s="232">
        <f t="shared" ca="1" si="5"/>
        <v>0</v>
      </c>
      <c r="F65" s="232">
        <f t="shared" ca="1" si="5"/>
        <v>0</v>
      </c>
      <c r="G65" s="232">
        <f t="shared" ca="1" si="5"/>
        <v>0</v>
      </c>
      <c r="H65" s="232">
        <f t="shared" ca="1" si="5"/>
        <v>0</v>
      </c>
      <c r="I65" s="232">
        <f t="shared" ca="1" si="5"/>
        <v>0</v>
      </c>
      <c r="J65" s="232">
        <f t="shared" ca="1" si="5"/>
        <v>0</v>
      </c>
      <c r="K65" s="232">
        <f t="shared" ca="1" si="5"/>
        <v>0</v>
      </c>
      <c r="L65" s="232">
        <f t="shared" ca="1" si="5"/>
        <v>0</v>
      </c>
      <c r="M65" s="232">
        <f ca="1">M61+M63-M64</f>
        <v>0</v>
      </c>
      <c r="N65" s="232">
        <f ca="1">N61+N63-N64</f>
        <v>104120.5</v>
      </c>
      <c r="O65" s="68"/>
      <c r="P65" s="69"/>
    </row>
    <row r="66" spans="1:16" ht="16.5" thickBot="1">
      <c r="A66" s="169"/>
      <c r="B66" s="77"/>
      <c r="C66" s="78"/>
      <c r="D66" s="78"/>
      <c r="E66" s="78"/>
      <c r="F66" s="78"/>
      <c r="G66" s="78"/>
      <c r="H66" s="78"/>
      <c r="I66" s="78"/>
      <c r="J66" s="78"/>
      <c r="K66" s="78"/>
      <c r="L66" s="78"/>
      <c r="M66" s="79"/>
      <c r="N66" s="80"/>
      <c r="O66" s="170"/>
    </row>
    <row r="67" spans="1:16">
      <c r="A67" s="81" t="s">
        <v>81</v>
      </c>
      <c r="B67" s="82"/>
      <c r="C67" s="83"/>
      <c r="D67" s="83"/>
      <c r="E67" s="83"/>
      <c r="F67" s="83"/>
      <c r="G67" s="83"/>
      <c r="H67" s="83"/>
      <c r="I67" s="83"/>
      <c r="J67" s="83"/>
      <c r="K67" s="83"/>
      <c r="L67" s="83"/>
      <c r="M67" s="83"/>
      <c r="N67" s="83"/>
      <c r="O67" s="84"/>
      <c r="P67" s="24"/>
    </row>
    <row r="68" spans="1:16">
      <c r="A68" s="85" t="s">
        <v>82</v>
      </c>
      <c r="B68" s="86"/>
      <c r="C68" s="133"/>
      <c r="D68" s="133"/>
      <c r="E68" s="133"/>
      <c r="F68" s="133"/>
      <c r="G68" s="133"/>
      <c r="H68" s="133"/>
      <c r="I68" s="133"/>
      <c r="J68" s="133"/>
      <c r="K68" s="133"/>
      <c r="L68" s="16"/>
      <c r="M68" s="133"/>
      <c r="N68" s="87"/>
      <c r="O68" s="88"/>
    </row>
    <row r="69" spans="1:16" ht="38.25">
      <c r="A69" s="135" t="s">
        <v>84</v>
      </c>
      <c r="B69" s="136" t="s">
        <v>99</v>
      </c>
      <c r="C69" s="230"/>
      <c r="D69" s="230"/>
      <c r="E69" s="230"/>
      <c r="F69" s="230"/>
      <c r="G69" s="230"/>
      <c r="H69" s="230"/>
      <c r="I69" s="230"/>
      <c r="J69" s="230"/>
      <c r="K69" s="230"/>
      <c r="L69" s="231"/>
      <c r="M69" s="230"/>
      <c r="N69" s="137">
        <f ca="1">IF((N65-N68)=0,"תואם לדוח כספי",N65-N68)</f>
        <v>104120.5</v>
      </c>
      <c r="O69" s="89" t="s">
        <v>115</v>
      </c>
    </row>
    <row r="70" spans="1:16" ht="5.25" customHeight="1">
      <c r="A70" s="85"/>
      <c r="B70" s="90"/>
      <c r="C70" s="5"/>
      <c r="D70" s="5"/>
      <c r="E70" s="5"/>
      <c r="F70" s="5"/>
      <c r="G70" s="5"/>
      <c r="H70" s="5"/>
      <c r="I70" s="5"/>
      <c r="J70" s="5"/>
      <c r="K70" s="5"/>
      <c r="L70" s="5"/>
      <c r="M70" s="5"/>
      <c r="N70" s="87"/>
      <c r="O70" s="91"/>
    </row>
    <row r="71" spans="1:16">
      <c r="A71" s="138" t="s">
        <v>101</v>
      </c>
      <c r="B71" s="139" t="s">
        <v>20</v>
      </c>
      <c r="C71" s="140"/>
      <c r="D71" s="141"/>
      <c r="E71" s="141"/>
      <c r="F71" s="141"/>
      <c r="G71" s="141"/>
      <c r="H71" s="141"/>
      <c r="I71" s="141"/>
      <c r="J71" s="141"/>
      <c r="K71" s="141"/>
      <c r="L71" s="54"/>
      <c r="M71" s="141"/>
      <c r="N71" s="141"/>
      <c r="O71" s="55"/>
      <c r="P71" s="24"/>
    </row>
    <row r="72" spans="1:16">
      <c r="A72" s="18" t="s">
        <v>104</v>
      </c>
      <c r="B72" s="92"/>
      <c r="C72" s="15"/>
      <c r="D72" s="15"/>
      <c r="E72" s="15"/>
      <c r="F72" s="15"/>
      <c r="G72" s="15"/>
      <c r="H72" s="15"/>
      <c r="I72" s="15"/>
      <c r="J72" s="15"/>
      <c r="K72" s="15"/>
      <c r="L72" s="15"/>
      <c r="M72" s="15"/>
      <c r="N72" s="60">
        <f>SUM(C72:M72)</f>
        <v>0</v>
      </c>
      <c r="O72" s="93"/>
    </row>
    <row r="73" spans="1:16" s="24" customFormat="1" ht="19.5" thickBot="1">
      <c r="A73" s="125" t="s">
        <v>21</v>
      </c>
      <c r="B73" s="126"/>
      <c r="C73" s="228">
        <f ca="1">SUM(INDIRECT(ADDRESS(MATCH("רכוש קבוע:",$A$1:$A73,0)+1,COLUMN())):INDIRECT(ADDRESS(ROW()-1,COLUMN())))</f>
        <v>0</v>
      </c>
      <c r="D73" s="228">
        <f ca="1">SUM(INDIRECT(ADDRESS(MATCH("רכוש קבוע:",$A$1:$A73,0)+1,COLUMN())):INDIRECT(ADDRESS(ROW()-1,COLUMN())))</f>
        <v>0</v>
      </c>
      <c r="E73" s="228">
        <f ca="1">SUM(INDIRECT(ADDRESS(MATCH("רכוש קבוע:",$A$1:$A73,0)+1,COLUMN())):INDIRECT(ADDRESS(ROW()-1,COLUMN())))</f>
        <v>0</v>
      </c>
      <c r="F73" s="228">
        <f ca="1">SUM(INDIRECT(ADDRESS(MATCH("רכוש קבוע:",$A$1:$A73,0)+1,COLUMN())):INDIRECT(ADDRESS(ROW()-1,COLUMN())))</f>
        <v>0</v>
      </c>
      <c r="G73" s="228">
        <f ca="1">SUM(INDIRECT(ADDRESS(MATCH("רכוש קבוע:",$A$1:$A73,0)+1,COLUMN())):INDIRECT(ADDRESS(ROW()-1,COLUMN())))</f>
        <v>0</v>
      </c>
      <c r="H73" s="228">
        <f ca="1">SUM(INDIRECT(ADDRESS(MATCH("רכוש קבוע:",$A$1:$A73,0)+1,COLUMN())):INDIRECT(ADDRESS(ROW()-1,COLUMN())))</f>
        <v>0</v>
      </c>
      <c r="I73" s="228">
        <f ca="1">SUM(INDIRECT(ADDRESS(MATCH("רכוש קבוע:",$A$1:$A73,0)+1,COLUMN())):INDIRECT(ADDRESS(ROW()-1,COLUMN())))</f>
        <v>0</v>
      </c>
      <c r="J73" s="228">
        <f ca="1">SUM(INDIRECT(ADDRESS(MATCH("רכוש קבוע:",$A$1:$A73,0)+1,COLUMN())):INDIRECT(ADDRESS(ROW()-1,COLUMN())))</f>
        <v>0</v>
      </c>
      <c r="K73" s="228">
        <f ca="1">SUM(INDIRECT(ADDRESS(MATCH("רכוש קבוע:",$A$1:$A73,0)+1,COLUMN())):INDIRECT(ADDRESS(ROW()-1,COLUMN())))</f>
        <v>0</v>
      </c>
      <c r="L73" s="229">
        <f ca="1">SUM(INDIRECT(ADDRESS(MATCH("רכוש קבוע:",$A$1:$A73,0)+1,COLUMN())):INDIRECT(ADDRESS(ROW()-1,COLUMN())))</f>
        <v>0</v>
      </c>
      <c r="M73" s="228">
        <f ca="1">SUM(INDIRECT(ADDRESS(MATCH("רכוש קבוע:",$A$1:$A73,0)+1,COLUMN())):INDIRECT(ADDRESS(ROW()-1,COLUMN())))</f>
        <v>0</v>
      </c>
      <c r="N73" s="225">
        <f ca="1">SUM(INDIRECT(ADDRESS(MATCH("רכוש קבוע:",$A$1:$A73,0)+1,3)):INDIRECT(ADDRESS(ROW()-1,COLUMN()-1)))</f>
        <v>0</v>
      </c>
      <c r="O73" s="67"/>
      <c r="P73" s="69"/>
    </row>
    <row r="74" spans="1:16" ht="16.5" thickBot="1">
      <c r="A74" s="131" t="s">
        <v>2</v>
      </c>
      <c r="B74" s="132"/>
      <c r="C74" s="226">
        <f t="shared" ref="C74:N74" ca="1" si="6">C65-C73</f>
        <v>104120.5</v>
      </c>
      <c r="D74" s="226">
        <f t="shared" ca="1" si="6"/>
        <v>0</v>
      </c>
      <c r="E74" s="226">
        <f t="shared" ca="1" si="6"/>
        <v>0</v>
      </c>
      <c r="F74" s="226">
        <f t="shared" ca="1" si="6"/>
        <v>0</v>
      </c>
      <c r="G74" s="226">
        <f t="shared" ca="1" si="6"/>
        <v>0</v>
      </c>
      <c r="H74" s="226">
        <f t="shared" ca="1" si="6"/>
        <v>0</v>
      </c>
      <c r="I74" s="226">
        <f t="shared" ca="1" si="6"/>
        <v>0</v>
      </c>
      <c r="J74" s="226">
        <f t="shared" ca="1" si="6"/>
        <v>0</v>
      </c>
      <c r="K74" s="226">
        <f t="shared" ca="1" si="6"/>
        <v>0</v>
      </c>
      <c r="L74" s="227">
        <f t="shared" ca="1" si="6"/>
        <v>0</v>
      </c>
      <c r="M74" s="226">
        <f t="shared" ca="1" si="6"/>
        <v>0</v>
      </c>
      <c r="N74" s="226">
        <f t="shared" ca="1" si="6"/>
        <v>104120.5</v>
      </c>
      <c r="O74" s="71"/>
      <c r="P74" s="24"/>
    </row>
    <row r="75" spans="1:16" s="24" customFormat="1">
      <c r="A75" s="94"/>
      <c r="B75" s="95"/>
      <c r="C75" s="96"/>
      <c r="D75" s="96"/>
      <c r="E75" s="96"/>
      <c r="F75" s="96"/>
      <c r="G75" s="96"/>
      <c r="H75" s="96"/>
      <c r="I75" s="96"/>
      <c r="J75" s="96"/>
      <c r="K75" s="96"/>
      <c r="L75" s="96"/>
      <c r="M75" s="97"/>
      <c r="N75" s="98"/>
      <c r="O75" s="96"/>
      <c r="P75" s="23"/>
    </row>
    <row r="76" spans="1:16" s="35" customFormat="1" ht="33.75" customHeight="1">
      <c r="A76" s="158" t="s">
        <v>62</v>
      </c>
      <c r="B76" s="158"/>
      <c r="C76" s="159"/>
      <c r="D76" s="105"/>
      <c r="E76" s="158"/>
      <c r="F76" s="158"/>
      <c r="G76" s="101"/>
      <c r="H76" s="101"/>
      <c r="I76" s="101"/>
      <c r="J76" s="101"/>
      <c r="K76" s="101"/>
      <c r="L76" s="101"/>
      <c r="M76" s="99"/>
      <c r="N76" s="99"/>
      <c r="O76" s="96"/>
      <c r="P76" s="23"/>
    </row>
    <row r="77" spans="1:16" s="69" customFormat="1" ht="22.5" customHeight="1" thickBot="1">
      <c r="A77" s="160"/>
      <c r="B77" s="158"/>
      <c r="C77" s="158"/>
      <c r="D77" s="105"/>
      <c r="E77" s="158"/>
      <c r="F77" s="158"/>
      <c r="G77" s="101"/>
      <c r="H77" s="101"/>
      <c r="I77" s="101"/>
      <c r="J77" s="101"/>
      <c r="K77" s="101"/>
      <c r="L77" s="101"/>
      <c r="M77" s="100"/>
      <c r="N77" s="99"/>
      <c r="O77" s="96"/>
      <c r="P77" s="23"/>
    </row>
    <row r="78" spans="1:16" s="69" customFormat="1" ht="23.25" customHeight="1">
      <c r="A78" s="158"/>
      <c r="B78" s="158"/>
      <c r="C78" s="158"/>
      <c r="D78" s="105"/>
      <c r="E78" s="158"/>
      <c r="F78" s="158"/>
      <c r="G78" s="101"/>
      <c r="H78" s="101"/>
      <c r="I78" s="101"/>
      <c r="J78" s="101"/>
      <c r="K78" s="101"/>
      <c r="L78" s="101"/>
      <c r="M78" s="102"/>
      <c r="N78" s="104"/>
      <c r="O78" s="96"/>
      <c r="P78" s="23"/>
    </row>
    <row r="79" spans="1:16">
      <c r="A79" s="158" t="s">
        <v>113</v>
      </c>
      <c r="C79" s="105"/>
      <c r="D79" s="105"/>
      <c r="E79" s="107"/>
      <c r="F79" s="166"/>
      <c r="G79" s="102"/>
      <c r="H79" s="102"/>
      <c r="I79" s="102"/>
      <c r="J79" s="102"/>
      <c r="K79" s="102"/>
      <c r="L79" s="102"/>
      <c r="M79" s="102"/>
      <c r="N79" s="104"/>
      <c r="O79" s="96"/>
    </row>
    <row r="80" spans="1:16" ht="22.5" customHeight="1" thickBot="1">
      <c r="A80" s="160"/>
      <c r="C80" s="105"/>
      <c r="D80" s="161"/>
      <c r="E80" s="107"/>
      <c r="F80" s="166"/>
      <c r="G80" s="101"/>
      <c r="H80" s="101"/>
      <c r="I80" s="101"/>
      <c r="J80" s="101"/>
      <c r="K80" s="101"/>
      <c r="L80" s="101"/>
      <c r="M80" s="102"/>
      <c r="N80" s="104"/>
      <c r="O80" s="96"/>
    </row>
    <row r="81" spans="1:16">
      <c r="C81" s="105"/>
      <c r="D81" s="107"/>
      <c r="E81" s="107"/>
      <c r="F81" s="166"/>
      <c r="G81" s="101"/>
      <c r="H81" s="101"/>
      <c r="I81" s="101"/>
      <c r="J81" s="101"/>
      <c r="K81" s="101"/>
      <c r="L81" s="101"/>
      <c r="M81" s="102"/>
      <c r="N81" s="104"/>
      <c r="O81" s="96"/>
    </row>
    <row r="82" spans="1:16">
      <c r="A82" s="162" t="s">
        <v>63</v>
      </c>
      <c r="B82" s="164"/>
      <c r="C82" s="101"/>
      <c r="D82" s="101"/>
      <c r="E82" s="101"/>
      <c r="F82" s="101"/>
      <c r="G82" s="101"/>
      <c r="H82" s="101"/>
      <c r="I82" s="101"/>
      <c r="J82" s="101"/>
      <c r="K82" s="101"/>
      <c r="L82" s="101"/>
      <c r="M82" s="102"/>
      <c r="N82" s="104"/>
      <c r="O82" s="96"/>
    </row>
    <row r="83" spans="1:16" s="105" customFormat="1" ht="16.5" thickBot="1">
      <c r="A83" s="163"/>
      <c r="B83" s="77"/>
      <c r="C83" s="101"/>
      <c r="D83" s="101"/>
      <c r="E83" s="101"/>
      <c r="F83" s="101"/>
      <c r="G83" s="101"/>
      <c r="H83" s="101"/>
      <c r="I83" s="101"/>
      <c r="J83" s="101"/>
      <c r="K83" s="101"/>
      <c r="L83" s="101"/>
      <c r="M83" s="102"/>
      <c r="N83" s="104"/>
      <c r="O83" s="101"/>
    </row>
    <row r="84" spans="1:16" s="105" customFormat="1">
      <c r="A84" s="106"/>
      <c r="B84" s="1"/>
      <c r="C84" s="2"/>
      <c r="D84" s="101"/>
      <c r="E84" s="101"/>
      <c r="F84" s="101"/>
      <c r="G84" s="101"/>
      <c r="H84" s="101"/>
      <c r="I84" s="101"/>
      <c r="J84" s="101"/>
      <c r="K84" s="101"/>
      <c r="L84" s="101"/>
      <c r="M84" s="102"/>
      <c r="N84" s="104"/>
      <c r="O84" s="101"/>
    </row>
    <row r="85" spans="1:16" s="105" customFormat="1">
      <c r="A85" s="106"/>
      <c r="B85" s="77"/>
      <c r="C85" s="101"/>
      <c r="D85" s="101"/>
      <c r="E85" s="101"/>
      <c r="F85" s="101"/>
      <c r="G85" s="101"/>
      <c r="H85" s="101"/>
      <c r="I85" s="101"/>
      <c r="J85" s="101"/>
      <c r="K85" s="101"/>
      <c r="L85" s="101"/>
      <c r="M85" s="102"/>
      <c r="N85" s="104"/>
      <c r="O85" s="102"/>
      <c r="P85" s="107"/>
    </row>
    <row r="86" spans="1:16" s="105" customFormat="1">
      <c r="A86" s="108"/>
      <c r="B86" s="109"/>
      <c r="C86" s="110"/>
      <c r="D86" s="110"/>
      <c r="E86" s="110"/>
      <c r="F86" s="110"/>
      <c r="G86" s="110"/>
      <c r="H86" s="110"/>
      <c r="I86" s="110"/>
      <c r="J86" s="110"/>
      <c r="K86" s="110"/>
      <c r="L86" s="110"/>
      <c r="M86" s="110"/>
      <c r="N86" s="110"/>
      <c r="O86" s="110"/>
      <c r="P86" s="111"/>
    </row>
    <row r="87" spans="1:16" s="105" customFormat="1">
      <c r="A87" s="112"/>
      <c r="B87" s="113"/>
      <c r="C87" s="113"/>
      <c r="D87" s="113"/>
      <c r="E87" s="113"/>
      <c r="F87" s="113"/>
      <c r="G87" s="113"/>
      <c r="H87" s="113"/>
      <c r="I87" s="113"/>
      <c r="J87" s="113"/>
      <c r="K87" s="113"/>
      <c r="L87" s="113"/>
      <c r="M87" s="113"/>
      <c r="N87" s="113"/>
      <c r="O87" s="113"/>
    </row>
    <row r="88" spans="1:16" s="105" customFormat="1">
      <c r="A88" s="114"/>
      <c r="B88" s="113"/>
      <c r="C88" s="113"/>
      <c r="D88" s="113"/>
      <c r="E88" s="113"/>
      <c r="F88" s="113"/>
      <c r="G88" s="113"/>
      <c r="H88" s="113"/>
      <c r="I88" s="113"/>
      <c r="J88" s="113"/>
      <c r="K88" s="113"/>
      <c r="L88" s="113"/>
      <c r="M88" s="113"/>
      <c r="N88" s="113"/>
      <c r="O88" s="113"/>
    </row>
    <row r="89" spans="1:16" s="105" customFormat="1">
      <c r="A89" s="114"/>
      <c r="B89" s="113"/>
      <c r="C89" s="113"/>
      <c r="D89" s="113"/>
      <c r="E89" s="113"/>
      <c r="F89" s="113"/>
      <c r="G89" s="113"/>
      <c r="H89" s="113"/>
      <c r="I89" s="113"/>
      <c r="J89" s="113"/>
      <c r="K89" s="113"/>
      <c r="L89" s="113"/>
      <c r="M89" s="113"/>
      <c r="N89" s="113"/>
      <c r="O89" s="113"/>
    </row>
    <row r="90" spans="1:16" s="105" customFormat="1">
      <c r="A90" s="114"/>
      <c r="B90" s="113"/>
      <c r="C90" s="113"/>
      <c r="D90" s="113"/>
      <c r="E90" s="113"/>
      <c r="F90" s="113"/>
      <c r="G90" s="113"/>
      <c r="H90" s="113"/>
      <c r="I90" s="113"/>
      <c r="J90" s="113"/>
      <c r="K90" s="113"/>
      <c r="L90" s="113"/>
      <c r="M90" s="113"/>
      <c r="N90" s="113"/>
      <c r="O90" s="113"/>
    </row>
    <row r="91" spans="1:16" s="105" customFormat="1">
      <c r="A91" s="114"/>
      <c r="B91" s="113"/>
      <c r="C91" s="113"/>
      <c r="D91" s="113"/>
      <c r="E91" s="113"/>
      <c r="F91" s="113"/>
      <c r="G91" s="113"/>
      <c r="H91" s="113"/>
      <c r="I91" s="113"/>
      <c r="J91" s="113"/>
      <c r="K91" s="113"/>
      <c r="L91" s="113"/>
      <c r="M91" s="113"/>
      <c r="N91" s="113"/>
      <c r="O91" s="113"/>
    </row>
    <row r="92" spans="1:16" s="105" customFormat="1">
      <c r="A92" s="115"/>
      <c r="B92" s="113"/>
      <c r="C92" s="113"/>
      <c r="D92" s="113"/>
      <c r="E92" s="113"/>
      <c r="F92" s="113"/>
      <c r="G92" s="113"/>
      <c r="H92" s="113"/>
      <c r="I92" s="113"/>
      <c r="J92" s="113"/>
      <c r="K92" s="113"/>
      <c r="L92" s="113"/>
      <c r="M92" s="113"/>
      <c r="N92" s="113"/>
      <c r="O92" s="113"/>
    </row>
    <row r="93" spans="1:16" s="105" customFormat="1">
      <c r="A93" s="103"/>
      <c r="B93" s="77"/>
      <c r="C93" s="101"/>
      <c r="D93" s="101"/>
      <c r="E93" s="101"/>
      <c r="F93" s="101"/>
      <c r="G93" s="101"/>
      <c r="H93" s="101"/>
      <c r="I93" s="101"/>
      <c r="J93" s="101"/>
      <c r="K93" s="101"/>
      <c r="L93" s="101"/>
      <c r="M93" s="102"/>
      <c r="N93" s="104"/>
      <c r="O93" s="101"/>
    </row>
    <row r="94" spans="1:16" s="105" customFormat="1">
      <c r="A94" s="103"/>
      <c r="B94" s="77"/>
      <c r="C94" s="101"/>
      <c r="D94" s="101"/>
      <c r="E94" s="101"/>
      <c r="F94" s="101"/>
      <c r="G94" s="101"/>
      <c r="H94" s="101"/>
      <c r="I94" s="101"/>
      <c r="J94" s="101"/>
      <c r="K94" s="101"/>
      <c r="L94" s="101"/>
      <c r="M94" s="102"/>
      <c r="N94" s="104"/>
      <c r="O94" s="101"/>
    </row>
  </sheetData>
  <sheetProtection algorithmName="SHA-512" hashValue="kzjhZp+g/OnQpzYwaZoKP4NTbS88jQufqw0ekd4CfkjR804s5XT4I7B1tVB2SVBE76w471yOpKZNTjPcuO//0w==" saltValue="nbepIvpjqFeR2yLMoEjvdg==" spinCount="100000" sheet="1" formatCells="0" formatColumns="0" formatRows="0" insertColumns="0" insertRows="0" insertHyperlinks="0" deleteColumns="0" deleteRows="0" sort="0" autoFilter="0" pivotTables="0"/>
  <mergeCells count="1">
    <mergeCell ref="A2:B2"/>
  </mergeCells>
  <pageMargins left="0.11811023622047245" right="3.937007874015748E-2" top="3.937007874015748E-2" bottom="7.874015748031496E-2" header="3.937007874015748E-2" footer="0"/>
  <pageSetup paperSize="9" scale="68" orientation="landscape" verticalDpi="300" r:id="rId1"/>
  <headerFooter>
    <oddFooter>&amp;C&amp;G</oddFooter>
  </headerFooter>
  <rowBreaks count="2" manualBreakCount="2">
    <brk id="40" max="13" man="1"/>
    <brk id="66"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54" r:id="rId5" name="Drop Down 10">
              <controlPr locked="0" defaultSize="0" autoLine="0" autoPict="0">
                <anchor moveWithCells="1">
                  <from>
                    <xdr:col>14</xdr:col>
                    <xdr:colOff>1657350</xdr:colOff>
                    <xdr:row>5</xdr:row>
                    <xdr:rowOff>19050</xdr:rowOff>
                  </from>
                  <to>
                    <xdr:col>14</xdr:col>
                    <xdr:colOff>3028950</xdr:colOff>
                    <xdr:row>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15"/>
  <sheetViews>
    <sheetView rightToLeft="1" workbookViewId="0">
      <selection activeCell="A650" sqref="A650"/>
    </sheetView>
  </sheetViews>
  <sheetFormatPr defaultRowHeight="14.25"/>
  <cols>
    <col min="2" max="2" width="10.25" bestFit="1" customWidth="1"/>
    <col min="3" max="3" width="39.75" customWidth="1"/>
    <col min="4" max="4" width="10" bestFit="1" customWidth="1"/>
    <col min="8" max="8" width="16" bestFit="1" customWidth="1"/>
  </cols>
  <sheetData>
    <row r="2" spans="1:4">
      <c r="A2" s="191" t="s">
        <v>116</v>
      </c>
      <c r="B2" s="191" t="s">
        <v>1169</v>
      </c>
      <c r="C2" s="191" t="s">
        <v>1170</v>
      </c>
      <c r="D2" s="191" t="s">
        <v>1171</v>
      </c>
    </row>
    <row r="3" spans="1:4" ht="15">
      <c r="A3" s="191">
        <v>1</v>
      </c>
      <c r="B3" s="214">
        <v>511602591</v>
      </c>
      <c r="C3" s="174" t="s">
        <v>456</v>
      </c>
      <c r="D3" s="200">
        <v>104120.5</v>
      </c>
    </row>
    <row r="4" spans="1:4" ht="15">
      <c r="A4" s="191">
        <v>2</v>
      </c>
      <c r="B4" s="215">
        <v>511653354</v>
      </c>
      <c r="C4" s="174" t="s">
        <v>962</v>
      </c>
      <c r="D4" s="200">
        <v>0</v>
      </c>
    </row>
    <row r="5" spans="1:4" ht="15">
      <c r="A5" s="191">
        <v>3</v>
      </c>
      <c r="B5" s="171">
        <v>511757486</v>
      </c>
      <c r="C5" s="172" t="s">
        <v>176</v>
      </c>
      <c r="D5" s="197">
        <v>331895.75</v>
      </c>
    </row>
    <row r="6" spans="1:4" ht="15">
      <c r="A6" s="191">
        <v>4</v>
      </c>
      <c r="B6" s="172">
        <v>512011636</v>
      </c>
      <c r="C6" s="172" t="s">
        <v>174</v>
      </c>
      <c r="D6" s="197">
        <v>0</v>
      </c>
    </row>
    <row r="7" spans="1:4" ht="15">
      <c r="A7" s="191">
        <v>5</v>
      </c>
      <c r="B7" s="171">
        <v>512120841</v>
      </c>
      <c r="C7" s="172" t="s">
        <v>370</v>
      </c>
      <c r="D7" s="192">
        <v>138093</v>
      </c>
    </row>
    <row r="8" spans="1:4" ht="15">
      <c r="A8" s="191">
        <v>6</v>
      </c>
      <c r="B8" s="171">
        <v>512158668</v>
      </c>
      <c r="C8" s="172" t="s">
        <v>290</v>
      </c>
      <c r="D8" s="192">
        <v>189487</v>
      </c>
    </row>
    <row r="9" spans="1:4" ht="15">
      <c r="A9" s="191">
        <v>7</v>
      </c>
      <c r="B9" s="171">
        <v>512339656</v>
      </c>
      <c r="C9" s="175" t="s">
        <v>129</v>
      </c>
      <c r="D9" s="194">
        <f>684659.25+75922</f>
        <v>760581.25</v>
      </c>
    </row>
    <row r="10" spans="1:4" ht="15">
      <c r="A10" s="191">
        <v>9</v>
      </c>
      <c r="B10" s="171">
        <v>512371717</v>
      </c>
      <c r="C10" s="172" t="s">
        <v>274</v>
      </c>
      <c r="D10" s="192">
        <v>202250</v>
      </c>
    </row>
    <row r="11" spans="1:4" ht="15">
      <c r="A11" s="191">
        <v>10</v>
      </c>
      <c r="B11" s="214">
        <v>512390618</v>
      </c>
      <c r="C11" s="174" t="s">
        <v>477</v>
      </c>
      <c r="D11" s="193">
        <v>95435</v>
      </c>
    </row>
    <row r="12" spans="1:4" ht="15">
      <c r="A12" s="191">
        <v>11</v>
      </c>
      <c r="B12" s="214">
        <v>512390626</v>
      </c>
      <c r="C12" s="174" t="s">
        <v>712</v>
      </c>
      <c r="D12" s="193">
        <v>39095</v>
      </c>
    </row>
    <row r="13" spans="1:4" ht="15">
      <c r="A13" s="191">
        <v>12</v>
      </c>
      <c r="B13" s="214">
        <v>512390642</v>
      </c>
      <c r="C13" s="174" t="s">
        <v>963</v>
      </c>
      <c r="D13" s="193">
        <v>0</v>
      </c>
    </row>
    <row r="14" spans="1:4" ht="15">
      <c r="A14" s="191">
        <v>13</v>
      </c>
      <c r="B14" s="214">
        <v>512390675</v>
      </c>
      <c r="C14" s="174" t="s">
        <v>813</v>
      </c>
      <c r="D14" s="193">
        <v>17415</v>
      </c>
    </row>
    <row r="15" spans="1:4" ht="15">
      <c r="A15" s="191">
        <v>14</v>
      </c>
      <c r="B15" s="214">
        <v>512390683</v>
      </c>
      <c r="C15" s="174" t="s">
        <v>204</v>
      </c>
      <c r="D15" s="193">
        <v>278305.59999999998</v>
      </c>
    </row>
    <row r="16" spans="1:4" ht="15">
      <c r="A16" s="191">
        <v>15</v>
      </c>
      <c r="B16" s="214">
        <v>512390691</v>
      </c>
      <c r="C16" s="174" t="s">
        <v>875</v>
      </c>
      <c r="D16" s="193">
        <v>10357</v>
      </c>
    </row>
    <row r="17" spans="1:4" ht="15">
      <c r="A17" s="191">
        <v>16</v>
      </c>
      <c r="B17" s="171">
        <v>512402884</v>
      </c>
      <c r="C17" s="172" t="s">
        <v>964</v>
      </c>
      <c r="D17" s="192">
        <v>0</v>
      </c>
    </row>
    <row r="18" spans="1:4" ht="15">
      <c r="A18" s="191">
        <v>17</v>
      </c>
      <c r="B18" s="172">
        <v>512505678</v>
      </c>
      <c r="C18" s="172" t="s">
        <v>418</v>
      </c>
      <c r="D18" s="192">
        <f>116671.25+84704</f>
        <v>201375.25</v>
      </c>
    </row>
    <row r="19" spans="1:4" ht="15">
      <c r="A19" s="191">
        <v>18</v>
      </c>
      <c r="B19" s="214">
        <v>512574823</v>
      </c>
      <c r="C19" s="174" t="s">
        <v>965</v>
      </c>
      <c r="D19" s="193">
        <v>0</v>
      </c>
    </row>
    <row r="20" spans="1:4" ht="15">
      <c r="A20" s="191">
        <v>19</v>
      </c>
      <c r="B20" s="171">
        <v>512599895</v>
      </c>
      <c r="C20" s="172" t="s">
        <v>323</v>
      </c>
      <c r="D20" s="192">
        <v>167937</v>
      </c>
    </row>
    <row r="21" spans="1:4" ht="15">
      <c r="A21" s="191">
        <v>20</v>
      </c>
      <c r="B21" s="171">
        <v>512805367</v>
      </c>
      <c r="C21" s="172" t="s">
        <v>286</v>
      </c>
      <c r="D21" s="192">
        <v>193715.75</v>
      </c>
    </row>
    <row r="22" spans="1:4" ht="15">
      <c r="A22" s="191">
        <v>21</v>
      </c>
      <c r="B22" s="171">
        <v>513134411</v>
      </c>
      <c r="C22" s="172" t="s">
        <v>182</v>
      </c>
      <c r="D22" s="192">
        <v>323352.25</v>
      </c>
    </row>
    <row r="23" spans="1:4" ht="15">
      <c r="A23" s="191">
        <v>22</v>
      </c>
      <c r="B23" s="215">
        <v>513151456</v>
      </c>
      <c r="C23" s="174" t="s">
        <v>185</v>
      </c>
      <c r="D23" s="193">
        <v>318932</v>
      </c>
    </row>
    <row r="24" spans="1:4" ht="15">
      <c r="A24" s="191">
        <v>23</v>
      </c>
      <c r="B24" s="171">
        <v>513275222</v>
      </c>
      <c r="C24" s="172" t="s">
        <v>447</v>
      </c>
      <c r="D24" s="192">
        <v>106225.25</v>
      </c>
    </row>
    <row r="25" spans="1:4" ht="15">
      <c r="A25" s="191">
        <v>24</v>
      </c>
      <c r="B25" s="171">
        <v>513444562</v>
      </c>
      <c r="C25" s="172" t="s">
        <v>371</v>
      </c>
      <c r="D25" s="192">
        <v>138093</v>
      </c>
    </row>
    <row r="26" spans="1:4" ht="15">
      <c r="A26" s="191">
        <v>25</v>
      </c>
      <c r="B26" s="171">
        <v>513590042</v>
      </c>
      <c r="C26" s="172" t="s">
        <v>205</v>
      </c>
      <c r="D26" s="192">
        <v>276516.40000000002</v>
      </c>
    </row>
    <row r="27" spans="1:4" ht="15">
      <c r="A27" s="191">
        <v>26</v>
      </c>
      <c r="B27" s="171">
        <v>513698134</v>
      </c>
      <c r="C27" s="172" t="s">
        <v>966</v>
      </c>
      <c r="D27" s="192">
        <v>0</v>
      </c>
    </row>
    <row r="28" spans="1:4" ht="15">
      <c r="A28" s="191">
        <v>27</v>
      </c>
      <c r="B28" s="171">
        <v>513739888</v>
      </c>
      <c r="C28" s="172" t="s">
        <v>377</v>
      </c>
      <c r="D28" s="192">
        <v>134375</v>
      </c>
    </row>
    <row r="29" spans="1:4" ht="15">
      <c r="A29" s="191">
        <v>28</v>
      </c>
      <c r="B29" s="172">
        <v>513801100</v>
      </c>
      <c r="C29" s="172" t="s">
        <v>967</v>
      </c>
      <c r="D29" s="192">
        <v>0</v>
      </c>
    </row>
    <row r="30" spans="1:4" ht="15">
      <c r="A30" s="191">
        <v>29</v>
      </c>
      <c r="B30" s="171">
        <v>513997569</v>
      </c>
      <c r="C30" s="172" t="s">
        <v>157</v>
      </c>
      <c r="D30" s="192">
        <v>398776.5</v>
      </c>
    </row>
    <row r="31" spans="1:4" ht="15">
      <c r="A31" s="191">
        <v>30</v>
      </c>
      <c r="B31" s="171">
        <v>514010149</v>
      </c>
      <c r="C31" s="172" t="s">
        <v>611</v>
      </c>
      <c r="D31" s="192">
        <v>56990.8</v>
      </c>
    </row>
    <row r="32" spans="1:4" ht="15">
      <c r="A32" s="191">
        <v>31</v>
      </c>
      <c r="B32" s="171">
        <v>514490515</v>
      </c>
      <c r="C32" s="172" t="s">
        <v>324</v>
      </c>
      <c r="D32" s="192">
        <v>167085</v>
      </c>
    </row>
    <row r="33" spans="1:4" ht="15">
      <c r="A33" s="191">
        <v>32</v>
      </c>
      <c r="B33" s="180">
        <v>514712884</v>
      </c>
      <c r="C33" s="172" t="s">
        <v>244</v>
      </c>
      <c r="D33" s="192">
        <v>231887</v>
      </c>
    </row>
    <row r="34" spans="1:4" ht="15">
      <c r="A34" s="191">
        <v>33</v>
      </c>
      <c r="B34" s="180">
        <v>514713197</v>
      </c>
      <c r="C34" s="172" t="s">
        <v>539</v>
      </c>
      <c r="D34" s="192">
        <v>78144</v>
      </c>
    </row>
    <row r="35" spans="1:4" ht="15">
      <c r="A35" s="191">
        <v>34</v>
      </c>
      <c r="B35" s="172">
        <v>514713361</v>
      </c>
      <c r="C35" s="172" t="s">
        <v>531</v>
      </c>
      <c r="D35" s="192">
        <v>80489</v>
      </c>
    </row>
    <row r="36" spans="1:4" ht="15">
      <c r="A36" s="191">
        <v>35</v>
      </c>
      <c r="B36" s="171">
        <v>514807726</v>
      </c>
      <c r="C36" s="172" t="s">
        <v>970</v>
      </c>
      <c r="D36" s="192">
        <v>0</v>
      </c>
    </row>
    <row r="37" spans="1:4" ht="15">
      <c r="A37" s="191">
        <v>36</v>
      </c>
      <c r="B37" s="171">
        <v>514814706</v>
      </c>
      <c r="C37" s="172" t="s">
        <v>971</v>
      </c>
      <c r="D37" s="192">
        <v>0</v>
      </c>
    </row>
    <row r="38" spans="1:4" ht="15">
      <c r="A38" s="191">
        <v>37</v>
      </c>
      <c r="B38" s="171">
        <v>514841907</v>
      </c>
      <c r="C38" s="172" t="s">
        <v>394</v>
      </c>
      <c r="D38" s="192">
        <f>127470.75+193530</f>
        <v>321000.75</v>
      </c>
    </row>
    <row r="39" spans="1:4" ht="15">
      <c r="A39" s="191">
        <v>39</v>
      </c>
      <c r="B39" s="171">
        <v>514948637</v>
      </c>
      <c r="C39" s="172" t="s">
        <v>272</v>
      </c>
      <c r="D39" s="192">
        <v>202850</v>
      </c>
    </row>
    <row r="40" spans="1:4" ht="15">
      <c r="A40" s="191">
        <v>40</v>
      </c>
      <c r="B40" s="171">
        <v>515010916</v>
      </c>
      <c r="C40" s="172" t="s">
        <v>616</v>
      </c>
      <c r="D40" s="192">
        <v>55390</v>
      </c>
    </row>
    <row r="41" spans="1:4" ht="15">
      <c r="A41" s="191">
        <v>41</v>
      </c>
      <c r="B41" s="171">
        <v>515042414</v>
      </c>
      <c r="C41" s="172" t="s">
        <v>228</v>
      </c>
      <c r="D41" s="192">
        <v>253820</v>
      </c>
    </row>
    <row r="42" spans="1:4" ht="15">
      <c r="A42" s="191">
        <v>42</v>
      </c>
      <c r="B42" s="171">
        <v>515488534</v>
      </c>
      <c r="C42" s="172" t="s">
        <v>233</v>
      </c>
      <c r="D42" s="192">
        <v>248810.75</v>
      </c>
    </row>
    <row r="43" spans="1:4" ht="15">
      <c r="A43" s="191">
        <v>43</v>
      </c>
      <c r="B43" s="171">
        <v>515504264</v>
      </c>
      <c r="C43" s="172" t="s">
        <v>973</v>
      </c>
      <c r="D43" s="192">
        <v>0</v>
      </c>
    </row>
    <row r="44" spans="1:4" ht="15">
      <c r="A44" s="191">
        <v>44</v>
      </c>
      <c r="B44" s="171">
        <v>520016676</v>
      </c>
      <c r="C44" s="172" t="s">
        <v>974</v>
      </c>
      <c r="D44" s="192">
        <v>0</v>
      </c>
    </row>
    <row r="45" spans="1:4" ht="15">
      <c r="A45" s="191">
        <v>45</v>
      </c>
      <c r="B45" s="172">
        <v>520041831</v>
      </c>
      <c r="C45" s="172" t="s">
        <v>263</v>
      </c>
      <c r="D45" s="192">
        <v>208952</v>
      </c>
    </row>
    <row r="46" spans="1:4" ht="15">
      <c r="A46" s="191">
        <v>46</v>
      </c>
      <c r="B46" s="214">
        <v>580000263</v>
      </c>
      <c r="C46" s="174" t="s">
        <v>643</v>
      </c>
      <c r="D46" s="193">
        <v>52553.25</v>
      </c>
    </row>
    <row r="47" spans="1:4" ht="15">
      <c r="A47" s="191">
        <v>47</v>
      </c>
      <c r="B47" s="214">
        <v>580003499</v>
      </c>
      <c r="C47" s="174" t="s">
        <v>878</v>
      </c>
      <c r="D47" s="193">
        <v>9948</v>
      </c>
    </row>
    <row r="48" spans="1:4" ht="15">
      <c r="A48" s="191">
        <v>48</v>
      </c>
      <c r="B48" s="172">
        <v>580007326</v>
      </c>
      <c r="C48" s="172" t="s">
        <v>467</v>
      </c>
      <c r="D48" s="192">
        <v>98468.75</v>
      </c>
    </row>
    <row r="49" spans="1:4" ht="15">
      <c r="A49" s="191">
        <v>49</v>
      </c>
      <c r="B49" s="171">
        <v>580007615</v>
      </c>
      <c r="C49" s="172" t="s">
        <v>879</v>
      </c>
      <c r="D49" s="192">
        <v>9948</v>
      </c>
    </row>
    <row r="50" spans="1:4" ht="15">
      <c r="A50" s="191">
        <v>50</v>
      </c>
      <c r="B50" s="172">
        <v>580013340</v>
      </c>
      <c r="C50" s="172" t="s">
        <v>614</v>
      </c>
      <c r="D50" s="192">
        <v>55656</v>
      </c>
    </row>
    <row r="51" spans="1:4" ht="15">
      <c r="A51" s="191">
        <v>51</v>
      </c>
      <c r="B51" s="214">
        <v>580015758</v>
      </c>
      <c r="C51" s="174" t="s">
        <v>954</v>
      </c>
      <c r="D51" s="193">
        <v>1112.25</v>
      </c>
    </row>
    <row r="52" spans="1:4" ht="15">
      <c r="A52" s="191">
        <v>52</v>
      </c>
      <c r="B52" s="171">
        <v>580016715</v>
      </c>
      <c r="C52" s="172" t="s">
        <v>120</v>
      </c>
      <c r="D52" s="192">
        <f>1061756.96967592+268388</f>
        <v>1330144.96967592</v>
      </c>
    </row>
    <row r="53" spans="1:4" ht="15">
      <c r="A53" s="191">
        <v>54</v>
      </c>
      <c r="B53" s="171">
        <v>580017457</v>
      </c>
      <c r="C53" s="172" t="s">
        <v>975</v>
      </c>
      <c r="D53" s="192">
        <v>0</v>
      </c>
    </row>
    <row r="54" spans="1:4" ht="15">
      <c r="A54" s="191">
        <v>55</v>
      </c>
      <c r="B54" s="214">
        <v>580023679</v>
      </c>
      <c r="C54" s="174" t="s">
        <v>955</v>
      </c>
      <c r="D54" s="193">
        <v>1112.25</v>
      </c>
    </row>
    <row r="55" spans="1:4" ht="15">
      <c r="A55" s="191">
        <v>56</v>
      </c>
      <c r="B55" s="179">
        <v>580026003</v>
      </c>
      <c r="C55" s="172" t="s">
        <v>223</v>
      </c>
      <c r="D55" s="192">
        <v>260681</v>
      </c>
    </row>
    <row r="56" spans="1:4" ht="15">
      <c r="A56" s="191">
        <v>57</v>
      </c>
      <c r="B56" s="214">
        <v>580026896</v>
      </c>
      <c r="C56" s="174" t="s">
        <v>873</v>
      </c>
      <c r="D56" s="193">
        <v>10532.75</v>
      </c>
    </row>
    <row r="57" spans="1:4" ht="15">
      <c r="A57" s="191">
        <v>58</v>
      </c>
      <c r="B57" s="172">
        <v>580029874</v>
      </c>
      <c r="C57" s="172" t="s">
        <v>846</v>
      </c>
      <c r="D57" s="192">
        <v>13475.25</v>
      </c>
    </row>
    <row r="58" spans="1:4">
      <c r="A58" s="191">
        <v>59</v>
      </c>
      <c r="B58" s="220">
        <v>580031540</v>
      </c>
      <c r="C58" s="221" t="s">
        <v>1175</v>
      </c>
      <c r="D58" s="240">
        <v>12309433</v>
      </c>
    </row>
    <row r="59" spans="1:4" ht="15">
      <c r="A59" s="191">
        <v>60</v>
      </c>
      <c r="B59" s="172">
        <v>580033116</v>
      </c>
      <c r="C59" s="172" t="s">
        <v>880</v>
      </c>
      <c r="D59" s="192">
        <v>9948</v>
      </c>
    </row>
    <row r="60" spans="1:4" ht="15">
      <c r="A60" s="191">
        <v>61</v>
      </c>
      <c r="B60" s="172">
        <v>580036242</v>
      </c>
      <c r="C60" s="172" t="s">
        <v>131</v>
      </c>
      <c r="D60" s="192">
        <v>633676.19999999995</v>
      </c>
    </row>
    <row r="61" spans="1:4" ht="15">
      <c r="A61" s="191">
        <v>62</v>
      </c>
      <c r="B61" s="214">
        <v>580037661</v>
      </c>
      <c r="C61" s="174" t="s">
        <v>950</v>
      </c>
      <c r="D61" s="193">
        <v>1483.25</v>
      </c>
    </row>
    <row r="62" spans="1:4" ht="15">
      <c r="A62" s="191">
        <v>63</v>
      </c>
      <c r="B62" s="171">
        <v>580037828</v>
      </c>
      <c r="C62" s="172" t="s">
        <v>867</v>
      </c>
      <c r="D62" s="192">
        <v>11081.6</v>
      </c>
    </row>
    <row r="63" spans="1:4" ht="15">
      <c r="A63" s="191">
        <v>64</v>
      </c>
      <c r="B63" s="171">
        <v>580038156</v>
      </c>
      <c r="C63" s="172" t="s">
        <v>152</v>
      </c>
      <c r="D63" s="192">
        <v>465422</v>
      </c>
    </row>
    <row r="64" spans="1:4" ht="15">
      <c r="A64" s="191">
        <v>65</v>
      </c>
      <c r="B64" s="214">
        <v>580040376</v>
      </c>
      <c r="C64" s="174" t="s">
        <v>903</v>
      </c>
      <c r="D64" s="193">
        <v>6876</v>
      </c>
    </row>
    <row r="65" spans="1:4" ht="15">
      <c r="A65" s="191">
        <v>66</v>
      </c>
      <c r="B65" s="171">
        <v>580042125</v>
      </c>
      <c r="C65" s="172" t="s">
        <v>230</v>
      </c>
      <c r="D65" s="192">
        <f>252786+193530</f>
        <v>446316</v>
      </c>
    </row>
    <row r="66" spans="1:4" ht="15">
      <c r="A66" s="191">
        <v>68</v>
      </c>
      <c r="B66" s="171">
        <v>580043883</v>
      </c>
      <c r="C66" s="172" t="s">
        <v>976</v>
      </c>
      <c r="D66" s="192">
        <v>0</v>
      </c>
    </row>
    <row r="67" spans="1:4" ht="15">
      <c r="A67" s="191">
        <v>69</v>
      </c>
      <c r="B67" s="171">
        <v>580046829</v>
      </c>
      <c r="C67" s="172" t="s">
        <v>183</v>
      </c>
      <c r="D67" s="192">
        <v>323352.25</v>
      </c>
    </row>
    <row r="68" spans="1:4">
      <c r="A68" s="191">
        <v>70</v>
      </c>
      <c r="B68" s="220">
        <v>580047165</v>
      </c>
      <c r="C68" s="221" t="s">
        <v>1176</v>
      </c>
      <c r="D68" s="240">
        <v>1450327</v>
      </c>
    </row>
    <row r="69" spans="1:4" ht="15">
      <c r="A69" s="191">
        <v>71</v>
      </c>
      <c r="B69" s="171">
        <v>580050789</v>
      </c>
      <c r="C69" s="172" t="s">
        <v>977</v>
      </c>
      <c r="D69" s="192">
        <v>0</v>
      </c>
    </row>
    <row r="70" spans="1:4" ht="15">
      <c r="A70" s="191">
        <v>72</v>
      </c>
      <c r="B70" s="172">
        <v>580052728</v>
      </c>
      <c r="C70" s="172" t="s">
        <v>122</v>
      </c>
      <c r="D70" s="192">
        <v>992230.8</v>
      </c>
    </row>
    <row r="71" spans="1:4">
      <c r="A71" s="191">
        <v>73</v>
      </c>
      <c r="B71" s="220">
        <v>580052793</v>
      </c>
      <c r="C71" s="221" t="s">
        <v>1178</v>
      </c>
      <c r="D71" s="240">
        <v>8405069</v>
      </c>
    </row>
    <row r="72" spans="1:4" ht="15">
      <c r="A72" s="191">
        <v>74</v>
      </c>
      <c r="B72" s="214">
        <v>580055937</v>
      </c>
      <c r="C72" s="174" t="s">
        <v>325</v>
      </c>
      <c r="D72" s="193">
        <v>166642.4970771072</v>
      </c>
    </row>
    <row r="73" spans="1:4" ht="15">
      <c r="A73" s="191">
        <v>75</v>
      </c>
      <c r="B73" s="171">
        <v>580057289</v>
      </c>
      <c r="C73" s="172" t="s">
        <v>978</v>
      </c>
      <c r="D73" s="192">
        <v>0</v>
      </c>
    </row>
    <row r="74" spans="1:4" ht="15">
      <c r="A74" s="191">
        <v>76</v>
      </c>
      <c r="B74" s="214">
        <v>580059566</v>
      </c>
      <c r="C74" s="174" t="s">
        <v>524</v>
      </c>
      <c r="D74" s="193">
        <v>83603.25</v>
      </c>
    </row>
    <row r="75" spans="1:4" ht="15">
      <c r="A75" s="191">
        <v>77</v>
      </c>
      <c r="B75" s="214">
        <v>580062206</v>
      </c>
      <c r="C75" s="174" t="s">
        <v>933</v>
      </c>
      <c r="D75" s="193">
        <v>3610</v>
      </c>
    </row>
    <row r="76" spans="1:4">
      <c r="A76" s="191">
        <v>78</v>
      </c>
      <c r="B76" s="220">
        <v>580076818</v>
      </c>
      <c r="C76" s="221" t="s">
        <v>1177</v>
      </c>
      <c r="D76" s="240">
        <v>238850</v>
      </c>
    </row>
    <row r="77" spans="1:4" ht="15">
      <c r="A77" s="191">
        <v>79</v>
      </c>
      <c r="B77" s="214">
        <v>580080570</v>
      </c>
      <c r="C77" s="174" t="s">
        <v>979</v>
      </c>
      <c r="D77" s="193">
        <v>0</v>
      </c>
    </row>
    <row r="78" spans="1:4" ht="15">
      <c r="A78" s="191">
        <v>80</v>
      </c>
      <c r="B78" s="214">
        <v>580082568</v>
      </c>
      <c r="C78" s="174" t="s">
        <v>980</v>
      </c>
      <c r="D78" s="193">
        <v>0</v>
      </c>
    </row>
    <row r="79" spans="1:4" ht="15">
      <c r="A79" s="191">
        <v>81</v>
      </c>
      <c r="B79" s="214">
        <v>580082576</v>
      </c>
      <c r="C79" s="174" t="s">
        <v>935</v>
      </c>
      <c r="D79" s="193">
        <v>3374</v>
      </c>
    </row>
    <row r="80" spans="1:4" ht="15">
      <c r="A80" s="191">
        <v>82</v>
      </c>
      <c r="B80" s="171">
        <v>580087625</v>
      </c>
      <c r="C80" s="172" t="s">
        <v>981</v>
      </c>
      <c r="D80" s="192">
        <v>0</v>
      </c>
    </row>
    <row r="81" spans="1:4" ht="15">
      <c r="A81" s="191">
        <v>83</v>
      </c>
      <c r="B81" s="214">
        <v>580093151</v>
      </c>
      <c r="C81" s="174" t="s">
        <v>123</v>
      </c>
      <c r="D81" s="193">
        <f>915671.625+203359+91106</f>
        <v>1210136.625</v>
      </c>
    </row>
    <row r="82" spans="1:4" ht="15">
      <c r="A82" s="191">
        <v>85</v>
      </c>
      <c r="B82" s="172">
        <v>580095388</v>
      </c>
      <c r="C82" s="172" t="s">
        <v>982</v>
      </c>
      <c r="D82" s="192">
        <v>0</v>
      </c>
    </row>
    <row r="83" spans="1:4" ht="15">
      <c r="A83" s="191">
        <v>86</v>
      </c>
      <c r="B83" s="171">
        <v>580095396</v>
      </c>
      <c r="C83" s="172" t="s">
        <v>170</v>
      </c>
      <c r="D83" s="192">
        <f>351711.75+193530.280322455</f>
        <v>545242.03032245499</v>
      </c>
    </row>
    <row r="84" spans="1:4" ht="15">
      <c r="A84" s="191">
        <v>88</v>
      </c>
      <c r="B84" s="172">
        <v>580095412</v>
      </c>
      <c r="C84" s="172" t="s">
        <v>983</v>
      </c>
      <c r="D84" s="192">
        <v>0</v>
      </c>
    </row>
    <row r="85" spans="1:4" ht="15">
      <c r="A85" s="191">
        <v>89</v>
      </c>
      <c r="B85" s="171">
        <v>580096121</v>
      </c>
      <c r="C85" s="172" t="s">
        <v>854</v>
      </c>
      <c r="D85" s="192">
        <v>12513</v>
      </c>
    </row>
    <row r="86" spans="1:4" ht="15">
      <c r="A86" s="191">
        <v>90</v>
      </c>
      <c r="B86" s="172">
        <v>580096642</v>
      </c>
      <c r="C86" s="172" t="s">
        <v>984</v>
      </c>
      <c r="D86" s="192">
        <v>0</v>
      </c>
    </row>
    <row r="87" spans="1:4" ht="15">
      <c r="A87" s="191">
        <v>91</v>
      </c>
      <c r="B87" s="172">
        <v>580096675</v>
      </c>
      <c r="C87" s="172" t="s">
        <v>907</v>
      </c>
      <c r="D87" s="192">
        <v>6441.5</v>
      </c>
    </row>
    <row r="88" spans="1:4" ht="15">
      <c r="A88" s="191">
        <v>92</v>
      </c>
      <c r="B88" s="172">
        <v>580100121</v>
      </c>
      <c r="C88" s="172" t="s">
        <v>395</v>
      </c>
      <c r="D88" s="192">
        <f>127470.75+193530.280322455</f>
        <v>321001.03032245499</v>
      </c>
    </row>
    <row r="89" spans="1:4" ht="15">
      <c r="A89" s="191">
        <v>94</v>
      </c>
      <c r="B89" s="171">
        <v>580100139</v>
      </c>
      <c r="C89" s="172" t="s">
        <v>469</v>
      </c>
      <c r="D89" s="192">
        <v>98258.5</v>
      </c>
    </row>
    <row r="90" spans="1:4" ht="15">
      <c r="A90" s="191">
        <v>95</v>
      </c>
      <c r="B90" s="214">
        <v>580103299</v>
      </c>
      <c r="C90" s="174" t="s">
        <v>985</v>
      </c>
      <c r="D90" s="193">
        <v>0</v>
      </c>
    </row>
    <row r="91" spans="1:4">
      <c r="A91" s="191">
        <v>96</v>
      </c>
      <c r="B91" s="182">
        <v>580103778</v>
      </c>
      <c r="C91" s="182" t="s">
        <v>322</v>
      </c>
      <c r="D91" s="198">
        <f>169252.4+21697</f>
        <v>190949.4</v>
      </c>
    </row>
    <row r="92" spans="1:4" ht="15">
      <c r="A92" s="191">
        <v>97</v>
      </c>
      <c r="B92" s="214">
        <v>580106631</v>
      </c>
      <c r="C92" s="174" t="s">
        <v>921</v>
      </c>
      <c r="D92" s="193">
        <v>5180.75</v>
      </c>
    </row>
    <row r="93" spans="1:4" ht="15">
      <c r="A93" s="191">
        <v>98</v>
      </c>
      <c r="B93" s="171">
        <v>580106805</v>
      </c>
      <c r="C93" s="172" t="s">
        <v>379</v>
      </c>
      <c r="D93" s="192">
        <v>133759.5</v>
      </c>
    </row>
    <row r="94" spans="1:4" ht="15">
      <c r="A94" s="191">
        <v>99</v>
      </c>
      <c r="B94" s="171">
        <v>580107035</v>
      </c>
      <c r="C94" s="172" t="s">
        <v>986</v>
      </c>
      <c r="D94" s="192">
        <v>0</v>
      </c>
    </row>
    <row r="95" spans="1:4" ht="15">
      <c r="A95" s="191">
        <v>100</v>
      </c>
      <c r="B95" s="172">
        <v>580108496</v>
      </c>
      <c r="C95" s="172" t="s">
        <v>987</v>
      </c>
      <c r="D95" s="192">
        <v>0</v>
      </c>
    </row>
    <row r="96" spans="1:4" ht="15">
      <c r="A96" s="191">
        <v>101</v>
      </c>
      <c r="B96" s="172">
        <v>580109064</v>
      </c>
      <c r="C96" s="172" t="s">
        <v>886</v>
      </c>
      <c r="D96" s="192">
        <v>9149.6</v>
      </c>
    </row>
    <row r="97" spans="1:4" ht="15">
      <c r="A97" s="191">
        <v>102</v>
      </c>
      <c r="B97" s="172">
        <v>580111052</v>
      </c>
      <c r="C97" s="172" t="s">
        <v>633</v>
      </c>
      <c r="D97" s="192">
        <v>53819</v>
      </c>
    </row>
    <row r="98" spans="1:4">
      <c r="A98" s="191">
        <v>103</v>
      </c>
      <c r="B98" s="220">
        <v>580112480</v>
      </c>
      <c r="C98" s="221" t="s">
        <v>1179</v>
      </c>
      <c r="D98" s="240">
        <v>2488314</v>
      </c>
    </row>
    <row r="99" spans="1:4" ht="15">
      <c r="A99" s="191">
        <v>104</v>
      </c>
      <c r="B99" s="172">
        <v>580115715</v>
      </c>
      <c r="C99" s="172" t="s">
        <v>697</v>
      </c>
      <c r="D99" s="192">
        <v>42099.25</v>
      </c>
    </row>
    <row r="100" spans="1:4" ht="15">
      <c r="A100" s="191">
        <v>105</v>
      </c>
      <c r="B100" s="171">
        <v>580115814</v>
      </c>
      <c r="C100" s="172" t="s">
        <v>236</v>
      </c>
      <c r="D100" s="192">
        <v>244682</v>
      </c>
    </row>
    <row r="101" spans="1:4" ht="15">
      <c r="A101" s="191">
        <v>106</v>
      </c>
      <c r="B101" s="171">
        <v>580120012</v>
      </c>
      <c r="C101" s="172" t="s">
        <v>619</v>
      </c>
      <c r="D101" s="192">
        <v>55242.5</v>
      </c>
    </row>
    <row r="102" spans="1:4" ht="15">
      <c r="A102" s="191">
        <v>107</v>
      </c>
      <c r="B102" s="171">
        <v>580120418</v>
      </c>
      <c r="C102" s="172" t="s">
        <v>245</v>
      </c>
      <c r="D102" s="192">
        <v>230670</v>
      </c>
    </row>
    <row r="103" spans="1:4" ht="15">
      <c r="A103" s="191">
        <v>108</v>
      </c>
      <c r="B103" s="171">
        <v>580120855</v>
      </c>
      <c r="C103" s="172" t="s">
        <v>362</v>
      </c>
      <c r="D103" s="192">
        <v>140160.5</v>
      </c>
    </row>
    <row r="104" spans="1:4" ht="15">
      <c r="A104" s="191">
        <v>109</v>
      </c>
      <c r="B104" s="171">
        <v>580122570</v>
      </c>
      <c r="C104" s="172" t="s">
        <v>579</v>
      </c>
      <c r="D104" s="192">
        <v>64420</v>
      </c>
    </row>
    <row r="105" spans="1:4" ht="15">
      <c r="A105" s="191">
        <v>110</v>
      </c>
      <c r="B105" s="171">
        <v>580125383</v>
      </c>
      <c r="C105" s="172" t="s">
        <v>532</v>
      </c>
      <c r="D105" s="192">
        <v>80285.5</v>
      </c>
    </row>
    <row r="106" spans="1:4" ht="15">
      <c r="A106" s="191">
        <v>111</v>
      </c>
      <c r="B106" s="172">
        <v>580139384</v>
      </c>
      <c r="C106" s="172" t="s">
        <v>988</v>
      </c>
      <c r="D106" s="192">
        <v>0</v>
      </c>
    </row>
    <row r="107" spans="1:4" ht="15">
      <c r="A107" s="191">
        <v>112</v>
      </c>
      <c r="B107" s="216">
        <v>580139566</v>
      </c>
      <c r="C107" s="174" t="s">
        <v>989</v>
      </c>
      <c r="D107" s="193">
        <v>0</v>
      </c>
    </row>
    <row r="108" spans="1:4" ht="15">
      <c r="A108" s="191">
        <v>113</v>
      </c>
      <c r="B108" s="171">
        <v>580145563</v>
      </c>
      <c r="C108" s="172" t="s">
        <v>885</v>
      </c>
      <c r="D108" s="192">
        <v>9260</v>
      </c>
    </row>
    <row r="109" spans="1:4" ht="15">
      <c r="A109" s="191">
        <v>114</v>
      </c>
      <c r="B109" s="214">
        <v>580156511</v>
      </c>
      <c r="C109" s="173" t="s">
        <v>713</v>
      </c>
      <c r="D109" s="199">
        <v>38449</v>
      </c>
    </row>
    <row r="110" spans="1:4">
      <c r="A110" s="191">
        <v>115</v>
      </c>
      <c r="B110" s="176">
        <v>580156552</v>
      </c>
      <c r="C110" s="176" t="s">
        <v>904</v>
      </c>
      <c r="D110" s="195">
        <v>6855.25</v>
      </c>
    </row>
    <row r="111" spans="1:4" ht="15">
      <c r="A111" s="191">
        <v>116</v>
      </c>
      <c r="B111" s="214">
        <v>580159051</v>
      </c>
      <c r="C111" s="174" t="s">
        <v>940</v>
      </c>
      <c r="D111" s="193">
        <v>2610.75</v>
      </c>
    </row>
    <row r="112" spans="1:4" ht="15">
      <c r="A112" s="191">
        <v>117</v>
      </c>
      <c r="B112" s="171">
        <v>580160133</v>
      </c>
      <c r="C112" s="172" t="s">
        <v>159</v>
      </c>
      <c r="D112" s="192">
        <v>379754.5</v>
      </c>
    </row>
    <row r="113" spans="1:4" ht="15">
      <c r="A113" s="191">
        <v>118</v>
      </c>
      <c r="B113" s="214">
        <v>580160513</v>
      </c>
      <c r="C113" s="174" t="s">
        <v>957</v>
      </c>
      <c r="D113" s="193">
        <v>942.5</v>
      </c>
    </row>
    <row r="114" spans="1:4" ht="15">
      <c r="A114" s="191">
        <v>119</v>
      </c>
      <c r="B114" s="172">
        <v>580161032</v>
      </c>
      <c r="C114" s="172" t="s">
        <v>258</v>
      </c>
      <c r="D114" s="192">
        <v>214499.25</v>
      </c>
    </row>
    <row r="115" spans="1:4" ht="15">
      <c r="A115" s="191">
        <v>120</v>
      </c>
      <c r="B115" s="171">
        <v>580163491</v>
      </c>
      <c r="C115" s="172" t="s">
        <v>990</v>
      </c>
      <c r="D115" s="192">
        <v>0</v>
      </c>
    </row>
    <row r="116" spans="1:4" ht="15">
      <c r="A116" s="191">
        <v>121</v>
      </c>
      <c r="B116" s="214">
        <v>580167831</v>
      </c>
      <c r="C116" s="174" t="s">
        <v>951</v>
      </c>
      <c r="D116" s="193">
        <v>1483.25</v>
      </c>
    </row>
    <row r="117" spans="1:4" ht="15">
      <c r="A117" s="191">
        <v>122</v>
      </c>
      <c r="B117" s="171">
        <v>580168136</v>
      </c>
      <c r="C117" s="172" t="s">
        <v>662</v>
      </c>
      <c r="D117" s="192">
        <v>49435</v>
      </c>
    </row>
    <row r="118" spans="1:4" ht="15">
      <c r="A118" s="191">
        <v>123</v>
      </c>
      <c r="B118" s="214">
        <v>580169969</v>
      </c>
      <c r="C118" s="174" t="s">
        <v>991</v>
      </c>
      <c r="D118" s="193">
        <v>0</v>
      </c>
    </row>
    <row r="119" spans="1:4" ht="15">
      <c r="A119" s="191">
        <v>124</v>
      </c>
      <c r="B119" s="171">
        <v>580170074</v>
      </c>
      <c r="C119" s="172" t="s">
        <v>793</v>
      </c>
      <c r="D119" s="192">
        <v>22327.25</v>
      </c>
    </row>
    <row r="120" spans="1:4" ht="15">
      <c r="A120" s="191">
        <v>125</v>
      </c>
      <c r="B120" s="214">
        <v>580170108</v>
      </c>
      <c r="C120" s="174" t="s">
        <v>783</v>
      </c>
      <c r="D120" s="193">
        <v>23517.4</v>
      </c>
    </row>
    <row r="121" spans="1:4" ht="15">
      <c r="A121" s="191">
        <v>126</v>
      </c>
      <c r="B121" s="171">
        <v>580171064</v>
      </c>
      <c r="C121" s="172" t="s">
        <v>654</v>
      </c>
      <c r="D121" s="192">
        <v>50823</v>
      </c>
    </row>
    <row r="122" spans="1:4" ht="15">
      <c r="A122" s="191">
        <v>127</v>
      </c>
      <c r="B122" s="171">
        <v>580171353</v>
      </c>
      <c r="C122" s="172" t="s">
        <v>473</v>
      </c>
      <c r="D122" s="192">
        <v>96875.25</v>
      </c>
    </row>
    <row r="123" spans="1:4" ht="15">
      <c r="A123" s="191">
        <v>128</v>
      </c>
      <c r="B123" s="171">
        <v>580173425</v>
      </c>
      <c r="C123" s="172" t="s">
        <v>501</v>
      </c>
      <c r="D123" s="192">
        <v>87788.25</v>
      </c>
    </row>
    <row r="124" spans="1:4" ht="15">
      <c r="A124" s="191">
        <v>129</v>
      </c>
      <c r="B124" s="214">
        <v>580173441</v>
      </c>
      <c r="C124" s="174" t="s">
        <v>943</v>
      </c>
      <c r="D124" s="193">
        <v>2338.5</v>
      </c>
    </row>
    <row r="125" spans="1:4" ht="15">
      <c r="A125" s="191">
        <v>130</v>
      </c>
      <c r="B125" s="171">
        <v>580173474</v>
      </c>
      <c r="C125" s="172" t="s">
        <v>992</v>
      </c>
      <c r="D125" s="192">
        <v>0</v>
      </c>
    </row>
    <row r="126" spans="1:4" ht="15">
      <c r="A126" s="191">
        <v>131</v>
      </c>
      <c r="B126" s="171">
        <v>580174738</v>
      </c>
      <c r="C126" s="172" t="s">
        <v>730</v>
      </c>
      <c r="D126" s="192">
        <v>33019.25</v>
      </c>
    </row>
    <row r="127" spans="1:4" ht="15">
      <c r="A127" s="191">
        <v>132</v>
      </c>
      <c r="B127" s="214">
        <v>580179273</v>
      </c>
      <c r="C127" s="174" t="s">
        <v>944</v>
      </c>
      <c r="D127" s="193">
        <v>2338.5</v>
      </c>
    </row>
    <row r="128" spans="1:4" ht="15">
      <c r="A128" s="191">
        <v>133</v>
      </c>
      <c r="B128" s="172">
        <v>580180438</v>
      </c>
      <c r="C128" s="172" t="s">
        <v>688</v>
      </c>
      <c r="D128" s="192">
        <v>44993.5</v>
      </c>
    </row>
    <row r="129" spans="1:4" ht="15">
      <c r="A129" s="191">
        <v>134</v>
      </c>
      <c r="B129" s="171">
        <v>580181659</v>
      </c>
      <c r="C129" s="172" t="s">
        <v>118</v>
      </c>
      <c r="D129" s="192">
        <v>1268096.25</v>
      </c>
    </row>
    <row r="130" spans="1:4" ht="15">
      <c r="A130" s="191">
        <v>135</v>
      </c>
      <c r="B130" s="172">
        <v>580182830</v>
      </c>
      <c r="C130" s="172" t="s">
        <v>993</v>
      </c>
      <c r="D130" s="192">
        <v>0</v>
      </c>
    </row>
    <row r="131" spans="1:4" ht="15">
      <c r="A131" s="191">
        <v>136</v>
      </c>
      <c r="B131" s="214">
        <v>580183119</v>
      </c>
      <c r="C131" s="174" t="s">
        <v>902</v>
      </c>
      <c r="D131" s="193">
        <v>6907</v>
      </c>
    </row>
    <row r="132" spans="1:4" ht="15">
      <c r="A132" s="191">
        <v>137</v>
      </c>
      <c r="B132" s="171">
        <v>580188480</v>
      </c>
      <c r="C132" s="172" t="s">
        <v>212</v>
      </c>
      <c r="D132" s="192">
        <f>271298.75+193530.280322455</f>
        <v>464829.03032245499</v>
      </c>
    </row>
    <row r="133" spans="1:4" ht="15">
      <c r="A133" s="191">
        <v>139</v>
      </c>
      <c r="B133" s="171">
        <v>580190775</v>
      </c>
      <c r="C133" s="172" t="s">
        <v>448</v>
      </c>
      <c r="D133" s="192">
        <v>106065.5</v>
      </c>
    </row>
    <row r="134" spans="1:4" ht="15">
      <c r="A134" s="191">
        <v>140</v>
      </c>
      <c r="B134" s="171">
        <v>580192508</v>
      </c>
      <c r="C134" s="172" t="s">
        <v>251</v>
      </c>
      <c r="D134" s="192">
        <v>220183.25</v>
      </c>
    </row>
    <row r="135" spans="1:4" ht="15">
      <c r="A135" s="191">
        <v>141</v>
      </c>
      <c r="B135" s="171">
        <v>580193563</v>
      </c>
      <c r="C135" s="172" t="s">
        <v>380</v>
      </c>
      <c r="D135" s="192">
        <v>133612</v>
      </c>
    </row>
    <row r="136" spans="1:4" ht="15">
      <c r="A136" s="191">
        <v>142</v>
      </c>
      <c r="B136" s="214">
        <v>580195626</v>
      </c>
      <c r="C136" s="174" t="s">
        <v>994</v>
      </c>
      <c r="D136" s="193">
        <v>0</v>
      </c>
    </row>
    <row r="137" spans="1:4" ht="15">
      <c r="A137" s="191">
        <v>143</v>
      </c>
      <c r="B137" s="171">
        <v>580195675</v>
      </c>
      <c r="C137" s="172" t="s">
        <v>208</v>
      </c>
      <c r="D137" s="192">
        <f>275501.5+95778+88471</f>
        <v>459750.5</v>
      </c>
    </row>
    <row r="138" spans="1:4" ht="15">
      <c r="A138" s="191">
        <v>145</v>
      </c>
      <c r="B138" s="214">
        <v>580195808</v>
      </c>
      <c r="C138" s="174" t="s">
        <v>839</v>
      </c>
      <c r="D138" s="193">
        <v>13991.25</v>
      </c>
    </row>
    <row r="139" spans="1:4" ht="15">
      <c r="A139" s="191">
        <v>146</v>
      </c>
      <c r="B139" s="215">
        <v>580197150</v>
      </c>
      <c r="C139" s="174" t="s">
        <v>844</v>
      </c>
      <c r="D139" s="193">
        <v>13568.75</v>
      </c>
    </row>
    <row r="140" spans="1:4" ht="15">
      <c r="A140" s="191">
        <v>148</v>
      </c>
      <c r="B140" s="238">
        <v>580197317</v>
      </c>
      <c r="C140" s="238" t="s">
        <v>234</v>
      </c>
      <c r="D140" s="239">
        <f>193530.280322455+365839.75</f>
        <v>559370.03032245499</v>
      </c>
    </row>
    <row r="141" spans="1:4" ht="15">
      <c r="A141" s="191">
        <v>149</v>
      </c>
      <c r="B141" s="171">
        <v>580197903</v>
      </c>
      <c r="C141" s="172" t="s">
        <v>701</v>
      </c>
      <c r="D141" s="192">
        <v>41862</v>
      </c>
    </row>
    <row r="142" spans="1:4" ht="15">
      <c r="A142" s="191">
        <v>150</v>
      </c>
      <c r="B142" s="172">
        <v>580202513</v>
      </c>
      <c r="C142" s="172" t="s">
        <v>511</v>
      </c>
      <c r="D142" s="192">
        <v>86595.75</v>
      </c>
    </row>
    <row r="143" spans="1:4" ht="15">
      <c r="A143" s="191">
        <v>151</v>
      </c>
      <c r="B143" s="171">
        <v>580202687</v>
      </c>
      <c r="C143" s="172" t="s">
        <v>808</v>
      </c>
      <c r="D143" s="192">
        <v>18263</v>
      </c>
    </row>
    <row r="144" spans="1:4" ht="15">
      <c r="A144" s="191">
        <v>152</v>
      </c>
      <c r="B144" s="171">
        <v>580203107</v>
      </c>
      <c r="C144" s="172" t="s">
        <v>174</v>
      </c>
      <c r="D144" s="192">
        <v>333663.5</v>
      </c>
    </row>
    <row r="145" spans="1:4" ht="15">
      <c r="A145" s="191">
        <v>153</v>
      </c>
      <c r="B145" s="171">
        <v>580203800</v>
      </c>
      <c r="C145" s="172" t="s">
        <v>693</v>
      </c>
      <c r="D145" s="192">
        <v>42798</v>
      </c>
    </row>
    <row r="146" spans="1:4" ht="15">
      <c r="A146" s="191">
        <v>154</v>
      </c>
      <c r="B146" s="171">
        <v>580204386</v>
      </c>
      <c r="C146" s="172" t="s">
        <v>196</v>
      </c>
      <c r="D146" s="192">
        <v>290353.75</v>
      </c>
    </row>
    <row r="147" spans="1:4" ht="15">
      <c r="A147" s="191">
        <v>155</v>
      </c>
      <c r="B147" s="171">
        <v>580205052</v>
      </c>
      <c r="C147" s="172" t="s">
        <v>608</v>
      </c>
      <c r="D147" s="192">
        <v>57475.25</v>
      </c>
    </row>
    <row r="148" spans="1:4" ht="15">
      <c r="A148" s="191">
        <v>156</v>
      </c>
      <c r="B148" s="172">
        <v>580207827</v>
      </c>
      <c r="C148" s="172" t="s">
        <v>995</v>
      </c>
      <c r="D148" s="192">
        <v>0</v>
      </c>
    </row>
    <row r="149" spans="1:4" ht="15">
      <c r="A149" s="191">
        <v>157</v>
      </c>
      <c r="B149" s="171">
        <v>580208536</v>
      </c>
      <c r="C149" s="172" t="s">
        <v>785</v>
      </c>
      <c r="D149" s="192">
        <v>23128</v>
      </c>
    </row>
    <row r="150" spans="1:4" ht="15">
      <c r="A150" s="191">
        <v>158</v>
      </c>
      <c r="B150" s="171">
        <v>580209450</v>
      </c>
      <c r="C150" s="172" t="s">
        <v>200</v>
      </c>
      <c r="D150" s="192">
        <v>284654.5</v>
      </c>
    </row>
    <row r="151" spans="1:4" ht="15">
      <c r="A151" s="191">
        <v>159</v>
      </c>
      <c r="B151" s="172">
        <v>580209955</v>
      </c>
      <c r="C151" s="172" t="s">
        <v>913</v>
      </c>
      <c r="D151" s="192">
        <v>6023.25</v>
      </c>
    </row>
    <row r="152" spans="1:4" ht="15">
      <c r="A152" s="191">
        <v>160</v>
      </c>
      <c r="B152" s="172">
        <v>580211712</v>
      </c>
      <c r="C152" s="172" t="s">
        <v>996</v>
      </c>
      <c r="D152" s="192">
        <v>0</v>
      </c>
    </row>
    <row r="153" spans="1:4" ht="15">
      <c r="A153" s="191">
        <v>161</v>
      </c>
      <c r="B153" s="172">
        <v>580212827</v>
      </c>
      <c r="C153" s="172" t="s">
        <v>997</v>
      </c>
      <c r="D153" s="192">
        <v>0</v>
      </c>
    </row>
    <row r="154" spans="1:4" ht="15">
      <c r="A154" s="191">
        <v>162</v>
      </c>
      <c r="B154" s="172">
        <v>580213296</v>
      </c>
      <c r="C154" s="172" t="s">
        <v>998</v>
      </c>
      <c r="D154" s="192">
        <v>0</v>
      </c>
    </row>
    <row r="155" spans="1:4" ht="15">
      <c r="A155" s="191">
        <v>163</v>
      </c>
      <c r="B155" s="172">
        <v>580215150</v>
      </c>
      <c r="C155" s="172" t="s">
        <v>584</v>
      </c>
      <c r="D155" s="192">
        <v>62527.25</v>
      </c>
    </row>
    <row r="156" spans="1:4" ht="15">
      <c r="A156" s="191">
        <v>164</v>
      </c>
      <c r="B156" s="171">
        <v>580215861</v>
      </c>
      <c r="C156" s="172" t="s">
        <v>132</v>
      </c>
      <c r="D156" s="192">
        <f>615993+75922</f>
        <v>691915</v>
      </c>
    </row>
    <row r="157" spans="1:4" ht="15">
      <c r="A157" s="191">
        <v>166</v>
      </c>
      <c r="B157" s="171">
        <v>580215978</v>
      </c>
      <c r="C157" s="172" t="s">
        <v>722</v>
      </c>
      <c r="D157" s="192">
        <v>36091.75</v>
      </c>
    </row>
    <row r="158" spans="1:4" ht="15">
      <c r="A158" s="191">
        <v>167</v>
      </c>
      <c r="B158" s="172">
        <v>580216372</v>
      </c>
      <c r="C158" s="172" t="s">
        <v>125</v>
      </c>
      <c r="D158" s="192">
        <v>810274.75</v>
      </c>
    </row>
    <row r="159" spans="1:4" ht="15">
      <c r="A159" s="191">
        <v>168</v>
      </c>
      <c r="B159" s="171">
        <v>580216943</v>
      </c>
      <c r="C159" s="172" t="s">
        <v>696</v>
      </c>
      <c r="D159" s="192">
        <v>42352.75</v>
      </c>
    </row>
    <row r="160" spans="1:4" ht="15">
      <c r="A160" s="191">
        <v>169</v>
      </c>
      <c r="B160" s="171">
        <v>580217826</v>
      </c>
      <c r="C160" s="172" t="s">
        <v>861</v>
      </c>
      <c r="D160" s="192">
        <v>12022.400000000001</v>
      </c>
    </row>
    <row r="161" spans="1:4" ht="15">
      <c r="A161" s="191">
        <v>170</v>
      </c>
      <c r="B161" s="214">
        <v>580219624</v>
      </c>
      <c r="C161" s="174" t="s">
        <v>881</v>
      </c>
      <c r="D161" s="193">
        <v>9908.8000000000011</v>
      </c>
    </row>
    <row r="162" spans="1:4" ht="15">
      <c r="A162" s="191">
        <v>171</v>
      </c>
      <c r="B162" s="172">
        <v>580220580</v>
      </c>
      <c r="C162" s="172" t="s">
        <v>292</v>
      </c>
      <c r="D162" s="192">
        <v>187819.8</v>
      </c>
    </row>
    <row r="163" spans="1:4" ht="15">
      <c r="A163" s="191">
        <v>172</v>
      </c>
      <c r="B163" s="172">
        <v>580221141</v>
      </c>
      <c r="C163" s="172" t="s">
        <v>999</v>
      </c>
      <c r="D163" s="192">
        <v>0</v>
      </c>
    </row>
    <row r="164" spans="1:4">
      <c r="A164" s="191">
        <v>173</v>
      </c>
      <c r="B164" s="182">
        <v>580221448</v>
      </c>
      <c r="C164" s="182" t="s">
        <v>687</v>
      </c>
      <c r="D164" s="198">
        <v>45360</v>
      </c>
    </row>
    <row r="165" spans="1:4" ht="15.75">
      <c r="A165" s="191">
        <v>174</v>
      </c>
      <c r="B165" s="172">
        <v>580221976</v>
      </c>
      <c r="C165" s="185" t="s">
        <v>590</v>
      </c>
      <c r="D165" s="202">
        <v>60967.25</v>
      </c>
    </row>
    <row r="166" spans="1:4" ht="15.75">
      <c r="A166" s="191">
        <v>175</v>
      </c>
      <c r="B166" s="172">
        <v>580223543</v>
      </c>
      <c r="C166" s="185" t="s">
        <v>922</v>
      </c>
      <c r="D166" s="202">
        <v>5172</v>
      </c>
    </row>
    <row r="167" spans="1:4" ht="15">
      <c r="A167" s="191">
        <v>176</v>
      </c>
      <c r="B167" s="171">
        <v>580224046</v>
      </c>
      <c r="C167" s="172" t="s">
        <v>138</v>
      </c>
      <c r="D167" s="192">
        <f>543378.5+94902</f>
        <v>638280.5</v>
      </c>
    </row>
    <row r="168" spans="1:4" ht="15">
      <c r="A168" s="191">
        <v>178</v>
      </c>
      <c r="B168" s="171">
        <v>580226504</v>
      </c>
      <c r="C168" s="175" t="s">
        <v>140</v>
      </c>
      <c r="D168" s="194">
        <f>526795.75+77855</f>
        <v>604650.75</v>
      </c>
    </row>
    <row r="169" spans="1:4" ht="15">
      <c r="A169" s="191">
        <v>180</v>
      </c>
      <c r="B169" s="171">
        <v>580226785</v>
      </c>
      <c r="C169" s="172" t="s">
        <v>556</v>
      </c>
      <c r="D169" s="192">
        <v>73189</v>
      </c>
    </row>
    <row r="170" spans="1:4" ht="15">
      <c r="A170" s="191">
        <v>181</v>
      </c>
      <c r="B170" s="171">
        <v>580226827</v>
      </c>
      <c r="C170" s="172" t="s">
        <v>335</v>
      </c>
      <c r="D170" s="192">
        <v>159549.5</v>
      </c>
    </row>
    <row r="171" spans="1:4" ht="15">
      <c r="A171" s="191">
        <v>182</v>
      </c>
      <c r="B171" s="172">
        <v>580226934</v>
      </c>
      <c r="C171" s="172" t="s">
        <v>724</v>
      </c>
      <c r="D171" s="192">
        <v>35718</v>
      </c>
    </row>
    <row r="172" spans="1:4" ht="15">
      <c r="A172" s="191">
        <v>183</v>
      </c>
      <c r="B172" s="171">
        <v>580228443</v>
      </c>
      <c r="C172" s="172" t="s">
        <v>206</v>
      </c>
      <c r="D172" s="192">
        <f>275972.25+212883</f>
        <v>488855.25</v>
      </c>
    </row>
    <row r="173" spans="1:4" ht="15">
      <c r="A173" s="191">
        <v>185</v>
      </c>
      <c r="B173" s="214">
        <v>580230456</v>
      </c>
      <c r="C173" s="174" t="s">
        <v>961</v>
      </c>
      <c r="D173" s="193">
        <v>369.6</v>
      </c>
    </row>
    <row r="174" spans="1:4" ht="15">
      <c r="A174" s="191">
        <v>186</v>
      </c>
      <c r="B174" s="171">
        <v>580230464</v>
      </c>
      <c r="C174" s="172" t="s">
        <v>708</v>
      </c>
      <c r="D174" s="192">
        <v>40290.75</v>
      </c>
    </row>
    <row r="175" spans="1:4" ht="15">
      <c r="A175" s="191">
        <v>187</v>
      </c>
      <c r="B175" s="171">
        <v>580231843</v>
      </c>
      <c r="C175" s="172" t="s">
        <v>484</v>
      </c>
      <c r="D175" s="192">
        <v>94947.25</v>
      </c>
    </row>
    <row r="176" spans="1:4" ht="15">
      <c r="A176" s="191">
        <v>188</v>
      </c>
      <c r="B176" s="171">
        <v>580233161</v>
      </c>
      <c r="C176" s="172" t="s">
        <v>368</v>
      </c>
      <c r="D176" s="192">
        <v>138327</v>
      </c>
    </row>
    <row r="177" spans="1:4" ht="15">
      <c r="A177" s="191">
        <v>189</v>
      </c>
      <c r="B177" s="171">
        <v>580233179</v>
      </c>
      <c r="C177" s="172" t="s">
        <v>166</v>
      </c>
      <c r="D177" s="192">
        <v>361709.75</v>
      </c>
    </row>
    <row r="178" spans="1:4" ht="15">
      <c r="A178" s="191">
        <v>190</v>
      </c>
      <c r="B178" s="184">
        <v>580233245</v>
      </c>
      <c r="C178" s="172" t="s">
        <v>789</v>
      </c>
      <c r="D178" s="192">
        <v>22971</v>
      </c>
    </row>
    <row r="179" spans="1:4" ht="15">
      <c r="A179" s="191">
        <v>191</v>
      </c>
      <c r="B179" s="171">
        <v>580233997</v>
      </c>
      <c r="C179" s="172" t="s">
        <v>253</v>
      </c>
      <c r="D179" s="192">
        <v>219566.75</v>
      </c>
    </row>
    <row r="180" spans="1:4" ht="15">
      <c r="A180" s="191">
        <v>192</v>
      </c>
      <c r="B180" s="171">
        <v>580234581</v>
      </c>
      <c r="C180" s="172" t="s">
        <v>374</v>
      </c>
      <c r="D180" s="192">
        <f>137517+75922</f>
        <v>213439</v>
      </c>
    </row>
    <row r="181" spans="1:4" ht="15">
      <c r="A181" s="191">
        <v>194</v>
      </c>
      <c r="B181" s="171">
        <v>580235042</v>
      </c>
      <c r="C181" s="172" t="s">
        <v>1002</v>
      </c>
      <c r="D181" s="192">
        <v>0</v>
      </c>
    </row>
    <row r="182" spans="1:4" ht="15">
      <c r="A182" s="191">
        <v>195</v>
      </c>
      <c r="B182" s="172">
        <v>580235687</v>
      </c>
      <c r="C182" s="172" t="s">
        <v>440</v>
      </c>
      <c r="D182" s="192">
        <v>109837</v>
      </c>
    </row>
    <row r="183" spans="1:4" ht="15">
      <c r="A183" s="191">
        <v>196</v>
      </c>
      <c r="B183" s="214">
        <v>580235869</v>
      </c>
      <c r="C183" s="174" t="s">
        <v>240</v>
      </c>
      <c r="D183" s="193">
        <v>240256.75</v>
      </c>
    </row>
    <row r="184" spans="1:4" ht="15">
      <c r="A184" s="191">
        <v>197</v>
      </c>
      <c r="B184" s="171">
        <v>580238160</v>
      </c>
      <c r="C184" s="172" t="s">
        <v>307</v>
      </c>
      <c r="D184" s="192">
        <v>176044</v>
      </c>
    </row>
    <row r="185" spans="1:4" ht="15">
      <c r="A185" s="191">
        <v>198</v>
      </c>
      <c r="B185" s="171">
        <v>580238178</v>
      </c>
      <c r="C185" s="172" t="s">
        <v>593</v>
      </c>
      <c r="D185" s="192">
        <v>60548.75</v>
      </c>
    </row>
    <row r="186" spans="1:4" ht="15">
      <c r="A186" s="191">
        <v>199</v>
      </c>
      <c r="B186" s="171">
        <v>580241644</v>
      </c>
      <c r="C186" s="172" t="s">
        <v>463</v>
      </c>
      <c r="D186" s="192">
        <v>100090</v>
      </c>
    </row>
    <row r="187" spans="1:4" ht="15">
      <c r="A187" s="191">
        <v>200</v>
      </c>
      <c r="B187" s="171">
        <v>580245348</v>
      </c>
      <c r="C187" s="172" t="s">
        <v>672</v>
      </c>
      <c r="D187" s="192">
        <v>47376.5</v>
      </c>
    </row>
    <row r="188" spans="1:4" ht="15">
      <c r="A188" s="191">
        <v>201</v>
      </c>
      <c r="B188" s="171">
        <v>580245553</v>
      </c>
      <c r="C188" s="172" t="s">
        <v>883</v>
      </c>
      <c r="D188" s="192">
        <v>9305.25</v>
      </c>
    </row>
    <row r="189" spans="1:4" ht="15">
      <c r="A189" s="191">
        <v>202</v>
      </c>
      <c r="B189" s="171">
        <v>580245561</v>
      </c>
      <c r="C189" s="172" t="s">
        <v>822</v>
      </c>
      <c r="D189" s="192">
        <v>16213</v>
      </c>
    </row>
    <row r="190" spans="1:4" ht="15">
      <c r="A190" s="191">
        <v>203</v>
      </c>
      <c r="B190" s="214">
        <v>580245736</v>
      </c>
      <c r="C190" s="174" t="s">
        <v>564</v>
      </c>
      <c r="D190" s="193">
        <v>70771.25</v>
      </c>
    </row>
    <row r="191" spans="1:4" ht="15">
      <c r="A191" s="191">
        <v>204</v>
      </c>
      <c r="B191" s="171">
        <v>580246957</v>
      </c>
      <c r="C191" s="172" t="s">
        <v>740</v>
      </c>
      <c r="D191" s="192">
        <v>32156.25</v>
      </c>
    </row>
    <row r="192" spans="1:4" ht="15">
      <c r="A192" s="191">
        <v>205</v>
      </c>
      <c r="B192" s="171">
        <v>580247724</v>
      </c>
      <c r="C192" s="172" t="s">
        <v>624</v>
      </c>
      <c r="D192" s="192">
        <v>54410.75</v>
      </c>
    </row>
    <row r="193" spans="1:4" ht="15">
      <c r="A193" s="191">
        <v>206</v>
      </c>
      <c r="B193" s="172">
        <v>580248342</v>
      </c>
      <c r="C193" s="172" t="s">
        <v>310</v>
      </c>
      <c r="D193" s="192">
        <v>175464.25</v>
      </c>
    </row>
    <row r="194" spans="1:4" ht="15">
      <c r="A194" s="191">
        <v>207</v>
      </c>
      <c r="B194" s="172">
        <v>580249936</v>
      </c>
      <c r="C194" s="172" t="s">
        <v>831</v>
      </c>
      <c r="D194" s="192">
        <v>15204.400000000001</v>
      </c>
    </row>
    <row r="195" spans="1:4" ht="15">
      <c r="A195" s="191">
        <v>208</v>
      </c>
      <c r="B195" s="171">
        <v>580251296</v>
      </c>
      <c r="C195" s="172" t="s">
        <v>126</v>
      </c>
      <c r="D195" s="192">
        <f>792843.25+106166</f>
        <v>899009.25</v>
      </c>
    </row>
    <row r="196" spans="1:4" ht="15">
      <c r="A196" s="191">
        <v>210</v>
      </c>
      <c r="B196" s="171">
        <v>580251791</v>
      </c>
      <c r="C196" s="172" t="s">
        <v>361</v>
      </c>
      <c r="D196" s="192">
        <v>140389.5</v>
      </c>
    </row>
    <row r="197" spans="1:4" ht="15">
      <c r="A197" s="191">
        <v>211</v>
      </c>
      <c r="B197" s="171">
        <v>580252740</v>
      </c>
      <c r="C197" s="172" t="s">
        <v>167</v>
      </c>
      <c r="D197" s="192">
        <v>360621.25</v>
      </c>
    </row>
    <row r="198" spans="1:4" ht="15">
      <c r="A198" s="191">
        <v>212</v>
      </c>
      <c r="B198" s="171">
        <v>580253375</v>
      </c>
      <c r="C198" s="172" t="s">
        <v>833</v>
      </c>
      <c r="D198" s="192">
        <v>15063</v>
      </c>
    </row>
    <row r="199" spans="1:4">
      <c r="A199" s="191">
        <v>213</v>
      </c>
      <c r="B199" s="176">
        <v>580253532</v>
      </c>
      <c r="C199" s="186" t="s">
        <v>924</v>
      </c>
      <c r="D199" s="203">
        <v>4753</v>
      </c>
    </row>
    <row r="200" spans="1:4" ht="15">
      <c r="A200" s="191">
        <v>214</v>
      </c>
      <c r="B200" s="172">
        <v>580253714</v>
      </c>
      <c r="C200" s="172" t="s">
        <v>451</v>
      </c>
      <c r="D200" s="192">
        <v>105385</v>
      </c>
    </row>
    <row r="201" spans="1:4" ht="15">
      <c r="A201" s="191">
        <v>215</v>
      </c>
      <c r="B201" s="214">
        <v>580253904</v>
      </c>
      <c r="C201" s="173" t="s">
        <v>934</v>
      </c>
      <c r="D201" s="199">
        <v>3443</v>
      </c>
    </row>
    <row r="202" spans="1:4" ht="15">
      <c r="A202" s="191">
        <v>216</v>
      </c>
      <c r="B202" s="171">
        <v>580254019</v>
      </c>
      <c r="C202" s="172" t="s">
        <v>843</v>
      </c>
      <c r="D202" s="192">
        <v>13654</v>
      </c>
    </row>
    <row r="203" spans="1:4" ht="15">
      <c r="A203" s="191">
        <v>217</v>
      </c>
      <c r="B203" s="172">
        <v>580254357</v>
      </c>
      <c r="C203" s="172" t="s">
        <v>352</v>
      </c>
      <c r="D203" s="192">
        <v>146803</v>
      </c>
    </row>
    <row r="204" spans="1:4" ht="15">
      <c r="A204" s="191">
        <v>218</v>
      </c>
      <c r="B204" s="172">
        <v>580254860</v>
      </c>
      <c r="C204" s="172" t="s">
        <v>1003</v>
      </c>
      <c r="D204" s="192">
        <v>0</v>
      </c>
    </row>
    <row r="205" spans="1:4" ht="15">
      <c r="A205" s="191">
        <v>219</v>
      </c>
      <c r="B205" s="171">
        <v>580255107</v>
      </c>
      <c r="C205" s="172" t="s">
        <v>605</v>
      </c>
      <c r="D205" s="192">
        <v>57843.25</v>
      </c>
    </row>
    <row r="206" spans="1:4" ht="15">
      <c r="A206" s="191">
        <v>220</v>
      </c>
      <c r="B206" s="172">
        <v>580255149</v>
      </c>
      <c r="C206" s="172" t="s">
        <v>874</v>
      </c>
      <c r="D206" s="192">
        <v>10515.25</v>
      </c>
    </row>
    <row r="207" spans="1:4" ht="15">
      <c r="A207" s="191">
        <v>221</v>
      </c>
      <c r="B207" s="171">
        <v>580255842</v>
      </c>
      <c r="C207" s="172" t="s">
        <v>798</v>
      </c>
      <c r="D207" s="192">
        <v>21477.5</v>
      </c>
    </row>
    <row r="208" spans="1:4" ht="15">
      <c r="A208" s="191">
        <v>222</v>
      </c>
      <c r="B208" s="171">
        <v>580258085</v>
      </c>
      <c r="C208" s="172" t="s">
        <v>466</v>
      </c>
      <c r="D208" s="192">
        <v>98887.5</v>
      </c>
    </row>
    <row r="209" spans="1:4" ht="15">
      <c r="A209" s="191">
        <v>223</v>
      </c>
      <c r="B209" s="172">
        <v>580258119</v>
      </c>
      <c r="C209" s="172" t="s">
        <v>925</v>
      </c>
      <c r="D209" s="192">
        <v>4640.75</v>
      </c>
    </row>
    <row r="210" spans="1:4" ht="15">
      <c r="A210" s="191">
        <v>224</v>
      </c>
      <c r="B210" s="172">
        <v>580258242</v>
      </c>
      <c r="C210" s="172" t="s">
        <v>1004</v>
      </c>
      <c r="D210" s="192">
        <v>0</v>
      </c>
    </row>
    <row r="211" spans="1:4" ht="15">
      <c r="A211" s="191">
        <v>225</v>
      </c>
      <c r="B211" s="214">
        <v>580258952</v>
      </c>
      <c r="C211" s="174" t="s">
        <v>641</v>
      </c>
      <c r="D211" s="193">
        <v>52649.600000000006</v>
      </c>
    </row>
    <row r="212" spans="1:4" ht="15">
      <c r="A212" s="191">
        <v>226</v>
      </c>
      <c r="B212" s="215">
        <v>580259075</v>
      </c>
      <c r="C212" s="174" t="s">
        <v>598</v>
      </c>
      <c r="D212" s="193">
        <v>59911.75</v>
      </c>
    </row>
    <row r="213" spans="1:4" ht="15">
      <c r="A213" s="191">
        <v>227</v>
      </c>
      <c r="B213" s="171">
        <v>580259109</v>
      </c>
      <c r="C213" s="172" t="s">
        <v>146</v>
      </c>
      <c r="D213" s="192">
        <v>491184.5</v>
      </c>
    </row>
    <row r="214" spans="1:4" ht="15">
      <c r="A214" s="191">
        <v>228</v>
      </c>
      <c r="B214" s="171">
        <v>580262251</v>
      </c>
      <c r="C214" s="172" t="s">
        <v>252</v>
      </c>
      <c r="D214" s="192">
        <v>220107.5</v>
      </c>
    </row>
    <row r="215" spans="1:4" ht="15">
      <c r="A215" s="191">
        <v>229</v>
      </c>
      <c r="B215" s="172">
        <v>580262582</v>
      </c>
      <c r="C215" s="172" t="s">
        <v>682</v>
      </c>
      <c r="D215" s="192">
        <v>46061.5</v>
      </c>
    </row>
    <row r="216" spans="1:4" ht="15">
      <c r="A216" s="191">
        <v>230</v>
      </c>
      <c r="B216" s="214">
        <v>580264851</v>
      </c>
      <c r="C216" s="174" t="s">
        <v>715</v>
      </c>
      <c r="D216" s="193">
        <v>38055</v>
      </c>
    </row>
    <row r="217" spans="1:4" ht="15">
      <c r="A217" s="191">
        <v>231</v>
      </c>
      <c r="B217" s="171">
        <v>580267334</v>
      </c>
      <c r="C217" s="172" t="s">
        <v>416</v>
      </c>
      <c r="D217" s="192">
        <v>117912</v>
      </c>
    </row>
    <row r="218" spans="1:4" ht="15">
      <c r="A218" s="191">
        <v>232</v>
      </c>
      <c r="B218" s="172">
        <v>580267722</v>
      </c>
      <c r="C218" s="172" t="s">
        <v>1005</v>
      </c>
      <c r="D218" s="192">
        <v>0</v>
      </c>
    </row>
    <row r="219" spans="1:4" ht="15">
      <c r="A219" s="191">
        <v>233</v>
      </c>
      <c r="B219" s="214">
        <v>580270544</v>
      </c>
      <c r="C219" s="174" t="s">
        <v>790</v>
      </c>
      <c r="D219" s="193">
        <v>22948</v>
      </c>
    </row>
    <row r="220" spans="1:4" ht="15">
      <c r="A220" s="191">
        <v>234</v>
      </c>
      <c r="B220" s="171">
        <v>580271153</v>
      </c>
      <c r="C220" s="172" t="s">
        <v>1006</v>
      </c>
      <c r="D220" s="192">
        <v>0</v>
      </c>
    </row>
    <row r="221" spans="1:4" ht="15">
      <c r="A221" s="191">
        <v>235</v>
      </c>
      <c r="B221" s="171">
        <v>580272128</v>
      </c>
      <c r="C221" s="172" t="s">
        <v>845</v>
      </c>
      <c r="D221" s="192">
        <v>13540.75</v>
      </c>
    </row>
    <row r="222" spans="1:4" ht="15">
      <c r="A222" s="191">
        <v>236</v>
      </c>
      <c r="B222" s="172">
        <v>580272177</v>
      </c>
      <c r="C222" s="172" t="s">
        <v>557</v>
      </c>
      <c r="D222" s="192">
        <v>72666.5</v>
      </c>
    </row>
    <row r="223" spans="1:4" ht="15">
      <c r="A223" s="191">
        <v>237</v>
      </c>
      <c r="B223" s="215">
        <v>580273696</v>
      </c>
      <c r="C223" s="174" t="s">
        <v>433</v>
      </c>
      <c r="D223" s="193">
        <v>111314.25</v>
      </c>
    </row>
    <row r="224" spans="1:4" ht="15">
      <c r="A224" s="191">
        <v>238</v>
      </c>
      <c r="B224" s="171">
        <v>580274173</v>
      </c>
      <c r="C224" s="172" t="s">
        <v>127</v>
      </c>
      <c r="D224" s="192">
        <v>790672</v>
      </c>
    </row>
    <row r="225" spans="1:4" ht="15">
      <c r="A225" s="191">
        <v>239</v>
      </c>
      <c r="B225" s="171">
        <v>580274629</v>
      </c>
      <c r="C225" s="172" t="s">
        <v>277</v>
      </c>
      <c r="D225" s="192">
        <v>201519.75</v>
      </c>
    </row>
    <row r="226" spans="1:4" ht="15">
      <c r="A226" s="191">
        <v>240</v>
      </c>
      <c r="B226" s="172">
        <v>580275345</v>
      </c>
      <c r="C226" s="172" t="s">
        <v>821</v>
      </c>
      <c r="D226" s="192">
        <v>16274.4</v>
      </c>
    </row>
    <row r="227" spans="1:4" ht="15">
      <c r="A227" s="191">
        <v>241</v>
      </c>
      <c r="B227" s="171">
        <v>580275675</v>
      </c>
      <c r="C227" s="172" t="s">
        <v>837</v>
      </c>
      <c r="D227" s="192">
        <v>14655</v>
      </c>
    </row>
    <row r="228" spans="1:4" ht="15">
      <c r="A228" s="191">
        <v>242</v>
      </c>
      <c r="B228" s="171">
        <v>580278299</v>
      </c>
      <c r="C228" s="172" t="s">
        <v>1007</v>
      </c>
      <c r="D228" s="192">
        <v>0</v>
      </c>
    </row>
    <row r="229" spans="1:4" ht="15">
      <c r="A229" s="191">
        <v>243</v>
      </c>
      <c r="B229" s="171">
        <v>580278315</v>
      </c>
      <c r="C229" s="172" t="s">
        <v>623</v>
      </c>
      <c r="D229" s="192">
        <v>54632</v>
      </c>
    </row>
    <row r="230" spans="1:4" ht="15">
      <c r="A230" s="191">
        <v>244</v>
      </c>
      <c r="B230" s="171">
        <v>580278463</v>
      </c>
      <c r="C230" s="172" t="s">
        <v>135</v>
      </c>
      <c r="D230" s="192">
        <v>581689.25</v>
      </c>
    </row>
    <row r="231" spans="1:4">
      <c r="A231" s="191">
        <v>245</v>
      </c>
      <c r="B231" s="181">
        <v>580279388</v>
      </c>
      <c r="C231" s="176" t="s">
        <v>535</v>
      </c>
      <c r="D231" s="195">
        <v>78394</v>
      </c>
    </row>
    <row r="232" spans="1:4" ht="15">
      <c r="A232" s="191">
        <v>246</v>
      </c>
      <c r="B232" s="171">
        <v>580279636</v>
      </c>
      <c r="C232" s="172" t="s">
        <v>772</v>
      </c>
      <c r="D232" s="192">
        <v>26557</v>
      </c>
    </row>
    <row r="233" spans="1:4" ht="15">
      <c r="A233" s="191">
        <v>247</v>
      </c>
      <c r="B233" s="171">
        <v>580279875</v>
      </c>
      <c r="C233" s="172" t="s">
        <v>1008</v>
      </c>
      <c r="D233" s="192">
        <v>0</v>
      </c>
    </row>
    <row r="234" spans="1:4" ht="15">
      <c r="A234" s="191">
        <v>248</v>
      </c>
      <c r="B234" s="171">
        <v>580280204</v>
      </c>
      <c r="C234" s="172" t="s">
        <v>226</v>
      </c>
      <c r="D234" s="192">
        <f>258551.75+20251</f>
        <v>278802.75</v>
      </c>
    </row>
    <row r="235" spans="1:4" ht="15">
      <c r="A235" s="191">
        <v>249</v>
      </c>
      <c r="B235" s="171">
        <v>580280899</v>
      </c>
      <c r="C235" s="172" t="s">
        <v>825</v>
      </c>
      <c r="D235" s="192">
        <v>15679.25</v>
      </c>
    </row>
    <row r="236" spans="1:4" ht="15">
      <c r="A236" s="191">
        <v>250</v>
      </c>
      <c r="B236" s="172">
        <v>580281863</v>
      </c>
      <c r="C236" s="172" t="s">
        <v>755</v>
      </c>
      <c r="D236" s="192">
        <v>29780</v>
      </c>
    </row>
    <row r="237" spans="1:4" ht="15">
      <c r="A237" s="191">
        <v>251</v>
      </c>
      <c r="B237" s="214">
        <v>580282309</v>
      </c>
      <c r="C237" s="174" t="s">
        <v>1009</v>
      </c>
      <c r="D237" s="193">
        <v>0</v>
      </c>
    </row>
    <row r="238" spans="1:4" ht="15">
      <c r="A238" s="191">
        <v>252</v>
      </c>
      <c r="B238" s="171">
        <v>580283950</v>
      </c>
      <c r="C238" s="172" t="s">
        <v>673</v>
      </c>
      <c r="D238" s="192">
        <v>47287</v>
      </c>
    </row>
    <row r="239" spans="1:4" ht="15">
      <c r="A239" s="191">
        <v>253</v>
      </c>
      <c r="B239" s="171">
        <v>580284230</v>
      </c>
      <c r="C239" s="172" t="s">
        <v>1010</v>
      </c>
      <c r="D239" s="192">
        <v>0</v>
      </c>
    </row>
    <row r="240" spans="1:4" ht="15">
      <c r="A240" s="191">
        <v>254</v>
      </c>
      <c r="B240" s="171">
        <v>580284719</v>
      </c>
      <c r="C240" s="172" t="s">
        <v>543</v>
      </c>
      <c r="D240" s="192">
        <v>77756.25</v>
      </c>
    </row>
    <row r="241" spans="1:4" ht="15">
      <c r="A241" s="191">
        <v>255</v>
      </c>
      <c r="B241" s="171">
        <v>580284933</v>
      </c>
      <c r="C241" s="172" t="s">
        <v>464</v>
      </c>
      <c r="D241" s="192">
        <v>99947.25</v>
      </c>
    </row>
    <row r="242" spans="1:4" ht="15">
      <c r="A242" s="191">
        <v>256</v>
      </c>
      <c r="B242" s="214">
        <v>580288405</v>
      </c>
      <c r="C242" s="174" t="s">
        <v>858</v>
      </c>
      <c r="D242" s="193">
        <v>12227.25</v>
      </c>
    </row>
    <row r="243" spans="1:4" ht="15">
      <c r="A243" s="191">
        <v>257</v>
      </c>
      <c r="B243" s="171">
        <v>580290112</v>
      </c>
      <c r="C243" s="172" t="s">
        <v>404</v>
      </c>
      <c r="D243" s="192">
        <v>121975.25</v>
      </c>
    </row>
    <row r="244" spans="1:4" ht="15">
      <c r="A244" s="191">
        <v>258</v>
      </c>
      <c r="B244" s="171">
        <v>580290435</v>
      </c>
      <c r="C244" s="172" t="s">
        <v>929</v>
      </c>
      <c r="D244" s="192">
        <v>3947.2</v>
      </c>
    </row>
    <row r="245" spans="1:4" ht="15">
      <c r="A245" s="191">
        <v>259</v>
      </c>
      <c r="B245" s="171">
        <v>580290948</v>
      </c>
      <c r="C245" s="172" t="s">
        <v>381</v>
      </c>
      <c r="D245" s="192">
        <v>133291.5</v>
      </c>
    </row>
    <row r="246" spans="1:4" ht="15">
      <c r="A246" s="191">
        <v>260</v>
      </c>
      <c r="B246" s="214">
        <v>580291730</v>
      </c>
      <c r="C246" s="174" t="s">
        <v>646</v>
      </c>
      <c r="D246" s="193">
        <v>51784</v>
      </c>
    </row>
    <row r="247" spans="1:4" ht="15">
      <c r="A247" s="191">
        <v>261</v>
      </c>
      <c r="B247" s="215">
        <v>580292134</v>
      </c>
      <c r="C247" s="174" t="s">
        <v>275</v>
      </c>
      <c r="D247" s="193">
        <v>201818.25</v>
      </c>
    </row>
    <row r="248" spans="1:4" ht="15">
      <c r="A248" s="191">
        <v>262</v>
      </c>
      <c r="B248" s="171">
        <v>580294247</v>
      </c>
      <c r="C248" s="172" t="s">
        <v>436</v>
      </c>
      <c r="D248" s="192">
        <v>110779.25</v>
      </c>
    </row>
    <row r="249" spans="1:4" ht="15">
      <c r="A249" s="191">
        <v>263</v>
      </c>
      <c r="B249" s="171">
        <v>580295251</v>
      </c>
      <c r="C249" s="172" t="s">
        <v>512</v>
      </c>
      <c r="D249" s="192">
        <v>86467</v>
      </c>
    </row>
    <row r="250" spans="1:4" ht="15">
      <c r="A250" s="191">
        <v>264</v>
      </c>
      <c r="B250" s="171">
        <v>580295731</v>
      </c>
      <c r="C250" s="172" t="s">
        <v>192</v>
      </c>
      <c r="D250" s="192">
        <f>298269.5+70777</f>
        <v>369046.5</v>
      </c>
    </row>
    <row r="251" spans="1:4" ht="15">
      <c r="A251" s="191">
        <v>266</v>
      </c>
      <c r="B251" s="171">
        <v>580297638</v>
      </c>
      <c r="C251" s="172" t="s">
        <v>666</v>
      </c>
      <c r="D251" s="192">
        <v>49078.5</v>
      </c>
    </row>
    <row r="252" spans="1:4" ht="15">
      <c r="A252" s="191">
        <v>267</v>
      </c>
      <c r="B252" s="171">
        <v>580297984</v>
      </c>
      <c r="C252" s="177" t="s">
        <v>247</v>
      </c>
      <c r="D252" s="196">
        <v>228877.25</v>
      </c>
    </row>
    <row r="253" spans="1:4" ht="15">
      <c r="A253" s="191">
        <v>268</v>
      </c>
      <c r="B253" s="171">
        <v>580299485</v>
      </c>
      <c r="C253" s="177" t="s">
        <v>495</v>
      </c>
      <c r="D253" s="196">
        <v>91828.75</v>
      </c>
    </row>
    <row r="254" spans="1:4" ht="15">
      <c r="A254" s="191">
        <v>269</v>
      </c>
      <c r="B254" s="171">
        <v>580299493</v>
      </c>
      <c r="C254" s="177" t="s">
        <v>181</v>
      </c>
      <c r="D254" s="196">
        <v>323582.75</v>
      </c>
    </row>
    <row r="255" spans="1:4" ht="15">
      <c r="A255" s="191">
        <v>270</v>
      </c>
      <c r="B255" s="171">
        <v>580301745</v>
      </c>
      <c r="C255" s="172" t="s">
        <v>620</v>
      </c>
      <c r="D255" s="192">
        <f>55110.5+31357+9864</f>
        <v>96331.5</v>
      </c>
    </row>
    <row r="256" spans="1:4" ht="15">
      <c r="A256" s="191">
        <v>271</v>
      </c>
      <c r="B256" s="171">
        <v>580301794</v>
      </c>
      <c r="C256" s="172" t="s">
        <v>761</v>
      </c>
      <c r="D256" s="192">
        <v>27842.25</v>
      </c>
    </row>
    <row r="257" spans="1:4" ht="15">
      <c r="A257" s="191">
        <v>272</v>
      </c>
      <c r="B257" s="214">
        <v>580302081</v>
      </c>
      <c r="C257" s="174" t="s">
        <v>199</v>
      </c>
      <c r="D257" s="193">
        <v>287171.25</v>
      </c>
    </row>
    <row r="258" spans="1:4" ht="15">
      <c r="A258" s="191">
        <v>273</v>
      </c>
      <c r="B258" s="214">
        <v>580302354</v>
      </c>
      <c r="C258" s="174" t="s">
        <v>1011</v>
      </c>
      <c r="D258" s="193">
        <v>0</v>
      </c>
    </row>
    <row r="259" spans="1:4" ht="15">
      <c r="A259" s="191">
        <v>274</v>
      </c>
      <c r="B259" s="172">
        <v>580304681</v>
      </c>
      <c r="C259" s="172" t="s">
        <v>920</v>
      </c>
      <c r="D259" s="192">
        <v>5228</v>
      </c>
    </row>
    <row r="260" spans="1:4" ht="15">
      <c r="A260" s="191">
        <v>275</v>
      </c>
      <c r="B260" s="214">
        <v>580304970</v>
      </c>
      <c r="C260" s="174" t="s">
        <v>1012</v>
      </c>
      <c r="D260" s="193">
        <v>0</v>
      </c>
    </row>
    <row r="261" spans="1:4" ht="15">
      <c r="A261" s="191">
        <v>276</v>
      </c>
      <c r="B261" s="171">
        <v>580305266</v>
      </c>
      <c r="C261" s="172" t="s">
        <v>141</v>
      </c>
      <c r="D261" s="192">
        <v>515395</v>
      </c>
    </row>
    <row r="262" spans="1:4" ht="15">
      <c r="A262" s="191">
        <v>277</v>
      </c>
      <c r="B262" s="171">
        <v>580307411</v>
      </c>
      <c r="C262" s="172" t="s">
        <v>163</v>
      </c>
      <c r="D262" s="192">
        <v>367325.75</v>
      </c>
    </row>
    <row r="263" spans="1:4" ht="15">
      <c r="A263" s="191">
        <v>278</v>
      </c>
      <c r="B263" s="171">
        <v>580308062</v>
      </c>
      <c r="C263" s="172" t="s">
        <v>488</v>
      </c>
      <c r="D263" s="192">
        <f>94113+52388</f>
        <v>146501</v>
      </c>
    </row>
    <row r="264" spans="1:4" ht="15">
      <c r="A264" s="191">
        <v>279</v>
      </c>
      <c r="B264" s="171">
        <v>580308427</v>
      </c>
      <c r="C264" s="172" t="s">
        <v>316</v>
      </c>
      <c r="D264" s="192">
        <v>172222.5</v>
      </c>
    </row>
    <row r="265" spans="1:4" ht="15">
      <c r="A265" s="191">
        <v>280</v>
      </c>
      <c r="B265" s="171">
        <v>580309417</v>
      </c>
      <c r="C265" s="172" t="s">
        <v>723</v>
      </c>
      <c r="D265" s="192">
        <v>35824.75</v>
      </c>
    </row>
    <row r="266" spans="1:4" ht="15">
      <c r="A266" s="191">
        <v>281</v>
      </c>
      <c r="B266" s="171">
        <v>580309680</v>
      </c>
      <c r="C266" s="172" t="s">
        <v>518</v>
      </c>
      <c r="D266" s="192">
        <v>84130.25</v>
      </c>
    </row>
    <row r="267" spans="1:4" ht="15">
      <c r="A267" s="191">
        <v>282</v>
      </c>
      <c r="B267" s="171">
        <v>580310266</v>
      </c>
      <c r="C267" s="172" t="s">
        <v>143</v>
      </c>
      <c r="D267" s="192">
        <f>498807+98698</f>
        <v>597505</v>
      </c>
    </row>
    <row r="268" spans="1:4" ht="15">
      <c r="A268" s="191">
        <v>284</v>
      </c>
      <c r="B268" s="171">
        <v>580310373</v>
      </c>
      <c r="C268" s="172" t="s">
        <v>533</v>
      </c>
      <c r="D268" s="192">
        <v>79623.25</v>
      </c>
    </row>
    <row r="269" spans="1:4" ht="15">
      <c r="A269" s="191">
        <v>285</v>
      </c>
      <c r="B269" s="172">
        <v>580310548</v>
      </c>
      <c r="C269" s="172" t="s">
        <v>1013</v>
      </c>
      <c r="D269" s="192">
        <v>0</v>
      </c>
    </row>
    <row r="270" spans="1:4" ht="15">
      <c r="A270" s="191">
        <v>286</v>
      </c>
      <c r="B270" s="171">
        <v>580310639</v>
      </c>
      <c r="C270" s="172" t="s">
        <v>299</v>
      </c>
      <c r="D270" s="192">
        <v>185319.25</v>
      </c>
    </row>
    <row r="271" spans="1:4" ht="15">
      <c r="A271" s="191">
        <v>287</v>
      </c>
      <c r="B271" s="172">
        <v>580310902</v>
      </c>
      <c r="C271" s="172" t="s">
        <v>1014</v>
      </c>
      <c r="D271" s="192">
        <v>0</v>
      </c>
    </row>
    <row r="272" spans="1:4" ht="15">
      <c r="A272" s="191">
        <v>288</v>
      </c>
      <c r="B272" s="215">
        <v>580310969</v>
      </c>
      <c r="C272" s="174" t="s">
        <v>941</v>
      </c>
      <c r="D272" s="193">
        <v>2396</v>
      </c>
    </row>
    <row r="273" spans="1:4" ht="15">
      <c r="A273" s="191">
        <v>289</v>
      </c>
      <c r="B273" s="171">
        <v>580311181</v>
      </c>
      <c r="C273" s="172" t="s">
        <v>420</v>
      </c>
      <c r="D273" s="192">
        <v>115105</v>
      </c>
    </row>
    <row r="274" spans="1:4" ht="15">
      <c r="A274" s="191">
        <v>290</v>
      </c>
      <c r="B274" s="171">
        <v>580314581</v>
      </c>
      <c r="C274" s="172" t="s">
        <v>262</v>
      </c>
      <c r="D274" s="192">
        <v>211074.5</v>
      </c>
    </row>
    <row r="275" spans="1:4" ht="15">
      <c r="A275" s="191">
        <v>291</v>
      </c>
      <c r="B275" s="171">
        <v>580314748</v>
      </c>
      <c r="C275" s="172" t="s">
        <v>161</v>
      </c>
      <c r="D275" s="192">
        <f>373049.5+84933</f>
        <v>457982.5</v>
      </c>
    </row>
    <row r="276" spans="1:4" ht="15">
      <c r="A276" s="191">
        <v>293</v>
      </c>
      <c r="B276" s="171">
        <v>580314912</v>
      </c>
      <c r="C276" s="172" t="s">
        <v>333</v>
      </c>
      <c r="D276" s="192">
        <v>160293.5</v>
      </c>
    </row>
    <row r="277" spans="1:4" ht="15">
      <c r="A277" s="191">
        <v>294</v>
      </c>
      <c r="B277" s="172">
        <v>580315141</v>
      </c>
      <c r="C277" s="172" t="s">
        <v>745</v>
      </c>
      <c r="D277" s="192">
        <v>31561.5</v>
      </c>
    </row>
    <row r="278" spans="1:4" ht="15">
      <c r="A278" s="191">
        <v>295</v>
      </c>
      <c r="B278" s="171">
        <v>580315893</v>
      </c>
      <c r="C278" s="177" t="s">
        <v>586</v>
      </c>
      <c r="D278" s="196">
        <v>61822.75</v>
      </c>
    </row>
    <row r="279" spans="1:4" ht="15">
      <c r="A279" s="191">
        <v>296</v>
      </c>
      <c r="B279" s="171">
        <v>580315927</v>
      </c>
      <c r="C279" s="177" t="s">
        <v>891</v>
      </c>
      <c r="D279" s="196">
        <v>8293</v>
      </c>
    </row>
    <row r="280" spans="1:4" ht="15">
      <c r="A280" s="191">
        <v>297</v>
      </c>
      <c r="B280" s="171">
        <v>580315935</v>
      </c>
      <c r="C280" s="177" t="s">
        <v>492</v>
      </c>
      <c r="D280" s="196">
        <v>93589.25</v>
      </c>
    </row>
    <row r="281" spans="1:4">
      <c r="A281" s="191">
        <v>298</v>
      </c>
      <c r="B281" s="181">
        <v>580315976</v>
      </c>
      <c r="C281" s="176" t="s">
        <v>848</v>
      </c>
      <c r="D281" s="195">
        <v>13158.400000000001</v>
      </c>
    </row>
    <row r="282" spans="1:4" ht="15">
      <c r="A282" s="191">
        <v>299</v>
      </c>
      <c r="B282" s="171">
        <v>580315984</v>
      </c>
      <c r="C282" s="177" t="s">
        <v>162</v>
      </c>
      <c r="D282" s="196">
        <v>370580.75</v>
      </c>
    </row>
    <row r="283" spans="1:4" ht="15">
      <c r="A283" s="191">
        <v>300</v>
      </c>
      <c r="B283" s="171">
        <v>580315992</v>
      </c>
      <c r="C283" s="177" t="s">
        <v>472</v>
      </c>
      <c r="D283" s="196">
        <v>97475</v>
      </c>
    </row>
    <row r="284" spans="1:4" ht="15">
      <c r="A284" s="191">
        <v>301</v>
      </c>
      <c r="B284" s="172">
        <v>580316065</v>
      </c>
      <c r="C284" s="172" t="s">
        <v>227</v>
      </c>
      <c r="D284" s="192">
        <v>257677.51793902632</v>
      </c>
    </row>
    <row r="285" spans="1:4" ht="15">
      <c r="A285" s="191">
        <v>302</v>
      </c>
      <c r="B285" s="171">
        <v>580317584</v>
      </c>
      <c r="C285" s="172" t="s">
        <v>776</v>
      </c>
      <c r="D285" s="192">
        <v>25843.25</v>
      </c>
    </row>
    <row r="286" spans="1:4" ht="15">
      <c r="A286" s="191">
        <v>303</v>
      </c>
      <c r="B286" s="171">
        <v>580317709</v>
      </c>
      <c r="C286" s="177" t="s">
        <v>780</v>
      </c>
      <c r="D286" s="196">
        <v>23952.75</v>
      </c>
    </row>
    <row r="287" spans="1:4" ht="15">
      <c r="A287" s="191">
        <v>304</v>
      </c>
      <c r="B287" s="171">
        <v>580318830</v>
      </c>
      <c r="C287" s="172" t="s">
        <v>718</v>
      </c>
      <c r="D287" s="192">
        <v>36975</v>
      </c>
    </row>
    <row r="288" spans="1:4" ht="15">
      <c r="A288" s="191">
        <v>305</v>
      </c>
      <c r="B288" s="172">
        <v>580319945</v>
      </c>
      <c r="C288" s="172" t="s">
        <v>1015</v>
      </c>
      <c r="D288" s="192">
        <v>0</v>
      </c>
    </row>
    <row r="289" spans="1:4" ht="15">
      <c r="A289" s="191">
        <v>306</v>
      </c>
      <c r="B289" s="171">
        <v>580320141</v>
      </c>
      <c r="C289" s="172" t="s">
        <v>489</v>
      </c>
      <c r="D289" s="192">
        <v>94040</v>
      </c>
    </row>
    <row r="290" spans="1:4" ht="15">
      <c r="A290" s="191">
        <v>307</v>
      </c>
      <c r="B290" s="171">
        <v>580321347</v>
      </c>
      <c r="C290" s="172" t="s">
        <v>306</v>
      </c>
      <c r="D290" s="192">
        <v>176227.25</v>
      </c>
    </row>
    <row r="291" spans="1:4" ht="15">
      <c r="A291" s="191">
        <v>308</v>
      </c>
      <c r="B291" s="214">
        <v>580321552</v>
      </c>
      <c r="C291" s="174" t="s">
        <v>459</v>
      </c>
      <c r="D291" s="193">
        <v>101498.25</v>
      </c>
    </row>
    <row r="292" spans="1:4" ht="15">
      <c r="A292" s="191">
        <v>309</v>
      </c>
      <c r="B292" s="172">
        <v>580324127</v>
      </c>
      <c r="C292" s="172" t="s">
        <v>256</v>
      </c>
      <c r="D292" s="192">
        <v>218368.5</v>
      </c>
    </row>
    <row r="293" spans="1:4" ht="15">
      <c r="A293" s="191">
        <v>310</v>
      </c>
      <c r="B293" s="171">
        <v>580324192</v>
      </c>
      <c r="C293" s="172" t="s">
        <v>267</v>
      </c>
      <c r="D293" s="192">
        <v>207370</v>
      </c>
    </row>
    <row r="294" spans="1:4" ht="15">
      <c r="A294" s="191">
        <v>311</v>
      </c>
      <c r="B294" s="171">
        <v>580325439</v>
      </c>
      <c r="C294" s="172" t="s">
        <v>815</v>
      </c>
      <c r="D294" s="192">
        <v>16875</v>
      </c>
    </row>
    <row r="295" spans="1:4" ht="15">
      <c r="A295" s="191">
        <v>312</v>
      </c>
      <c r="B295" s="172">
        <v>580325967</v>
      </c>
      <c r="C295" s="172" t="s">
        <v>1018</v>
      </c>
      <c r="D295" s="192">
        <v>0</v>
      </c>
    </row>
    <row r="296" spans="1:4" ht="15">
      <c r="A296" s="191">
        <v>313</v>
      </c>
      <c r="B296" s="172">
        <v>580325991</v>
      </c>
      <c r="C296" s="172" t="s">
        <v>1019</v>
      </c>
      <c r="D296" s="192">
        <v>0</v>
      </c>
    </row>
    <row r="297" spans="1:4" ht="15">
      <c r="A297" s="191">
        <v>314</v>
      </c>
      <c r="B297" s="171">
        <v>580328599</v>
      </c>
      <c r="C297" s="172" t="s">
        <v>562</v>
      </c>
      <c r="D297" s="192">
        <v>71043</v>
      </c>
    </row>
    <row r="298" spans="1:4" ht="15">
      <c r="A298" s="191">
        <v>315</v>
      </c>
      <c r="B298" s="214">
        <v>580329274</v>
      </c>
      <c r="C298" s="174" t="s">
        <v>261</v>
      </c>
      <c r="D298" s="193">
        <v>211197</v>
      </c>
    </row>
    <row r="299" spans="1:4" ht="15">
      <c r="A299" s="191">
        <v>316</v>
      </c>
      <c r="B299" s="214">
        <v>580329290</v>
      </c>
      <c r="C299" s="174" t="s">
        <v>601</v>
      </c>
      <c r="D299" s="193">
        <v>58864.75</v>
      </c>
    </row>
    <row r="300" spans="1:4" ht="15">
      <c r="A300" s="191">
        <v>317</v>
      </c>
      <c r="B300" s="214">
        <v>580329316</v>
      </c>
      <c r="C300" s="174" t="s">
        <v>716</v>
      </c>
      <c r="D300" s="193">
        <v>37917.5</v>
      </c>
    </row>
    <row r="301" spans="1:4" ht="15">
      <c r="A301" s="191">
        <v>318</v>
      </c>
      <c r="B301" s="214">
        <v>580329332</v>
      </c>
      <c r="C301" s="174" t="s">
        <v>1022</v>
      </c>
      <c r="D301" s="193">
        <v>0</v>
      </c>
    </row>
    <row r="302" spans="1:4" ht="15">
      <c r="A302" s="191">
        <v>319</v>
      </c>
      <c r="B302" s="171">
        <v>580329365</v>
      </c>
      <c r="C302" s="172" t="s">
        <v>1023</v>
      </c>
      <c r="D302" s="192">
        <v>0</v>
      </c>
    </row>
    <row r="303" spans="1:4" ht="15">
      <c r="A303" s="191">
        <v>320</v>
      </c>
      <c r="B303" s="171">
        <v>580329423</v>
      </c>
      <c r="C303" s="172" t="s">
        <v>670</v>
      </c>
      <c r="D303" s="192">
        <v>47979</v>
      </c>
    </row>
    <row r="304" spans="1:4" ht="15">
      <c r="A304" s="191">
        <v>321</v>
      </c>
      <c r="B304" s="214">
        <v>580330165</v>
      </c>
      <c r="C304" s="174" t="s">
        <v>947</v>
      </c>
      <c r="D304" s="193">
        <v>1572</v>
      </c>
    </row>
    <row r="305" spans="1:4" ht="15">
      <c r="A305" s="191">
        <v>322</v>
      </c>
      <c r="B305" s="171">
        <v>580330447</v>
      </c>
      <c r="C305" s="172" t="s">
        <v>293</v>
      </c>
      <c r="D305" s="192">
        <v>186956</v>
      </c>
    </row>
    <row r="306" spans="1:4" ht="15">
      <c r="A306" s="191">
        <v>323</v>
      </c>
      <c r="B306" s="172">
        <v>580330603</v>
      </c>
      <c r="C306" s="172" t="s">
        <v>866</v>
      </c>
      <c r="D306" s="192">
        <v>11263.327168093329</v>
      </c>
    </row>
    <row r="307" spans="1:4" ht="15">
      <c r="A307" s="191">
        <v>324</v>
      </c>
      <c r="B307" s="172">
        <v>580331239</v>
      </c>
      <c r="C307" s="172" t="s">
        <v>1024</v>
      </c>
      <c r="D307" s="192">
        <v>0</v>
      </c>
    </row>
    <row r="308" spans="1:4" ht="15">
      <c r="A308" s="191">
        <v>325</v>
      </c>
      <c r="B308" s="171">
        <v>580331270</v>
      </c>
      <c r="C308" s="172" t="s">
        <v>862</v>
      </c>
      <c r="D308" s="192">
        <v>11419.25</v>
      </c>
    </row>
    <row r="309" spans="1:4" ht="15">
      <c r="A309" s="191">
        <v>326</v>
      </c>
      <c r="B309" s="171">
        <v>580331379</v>
      </c>
      <c r="C309" s="172" t="s">
        <v>561</v>
      </c>
      <c r="D309" s="192">
        <v>71099.25</v>
      </c>
    </row>
    <row r="310" spans="1:4" ht="15">
      <c r="A310" s="191">
        <v>327</v>
      </c>
      <c r="B310" s="172">
        <v>580331510</v>
      </c>
      <c r="C310" s="172" t="s">
        <v>250</v>
      </c>
      <c r="D310" s="192">
        <v>220330.25</v>
      </c>
    </row>
    <row r="311" spans="1:4" ht="15">
      <c r="A311" s="191">
        <v>328</v>
      </c>
      <c r="B311" s="171">
        <v>580332153</v>
      </c>
      <c r="C311" s="172" t="s">
        <v>686</v>
      </c>
      <c r="D311" s="192">
        <v>45624</v>
      </c>
    </row>
    <row r="312" spans="1:4" ht="15">
      <c r="A312" s="191">
        <v>329</v>
      </c>
      <c r="B312" s="171">
        <v>580332757</v>
      </c>
      <c r="C312" s="172" t="s">
        <v>859</v>
      </c>
      <c r="D312" s="192">
        <v>12037.5</v>
      </c>
    </row>
    <row r="313" spans="1:4" ht="15">
      <c r="A313" s="191">
        <v>330</v>
      </c>
      <c r="B313" s="172">
        <v>580332799</v>
      </c>
      <c r="C313" s="172" t="s">
        <v>857</v>
      </c>
      <c r="D313" s="192">
        <v>12306.2</v>
      </c>
    </row>
    <row r="314" spans="1:4" ht="15">
      <c r="A314" s="191">
        <v>331</v>
      </c>
      <c r="B314" s="171">
        <v>580333045</v>
      </c>
      <c r="C314" s="172" t="s">
        <v>294</v>
      </c>
      <c r="D314" s="192">
        <v>186893.5</v>
      </c>
    </row>
    <row r="315" spans="1:4" ht="15">
      <c r="A315" s="191">
        <v>332</v>
      </c>
      <c r="B315" s="214">
        <v>580333243</v>
      </c>
      <c r="C315" s="174" t="s">
        <v>814</v>
      </c>
      <c r="D315" s="193">
        <v>16947.25</v>
      </c>
    </row>
    <row r="316" spans="1:4" ht="15">
      <c r="A316" s="191">
        <v>333</v>
      </c>
      <c r="B316" s="172">
        <v>580334696</v>
      </c>
      <c r="C316" s="172" t="s">
        <v>720</v>
      </c>
      <c r="D316" s="192">
        <v>36727.25</v>
      </c>
    </row>
    <row r="317" spans="1:4" ht="15">
      <c r="A317" s="191">
        <v>334</v>
      </c>
      <c r="B317" s="171">
        <v>580334738</v>
      </c>
      <c r="C317" s="172" t="s">
        <v>119</v>
      </c>
      <c r="D317" s="192">
        <v>1159961.5</v>
      </c>
    </row>
    <row r="318" spans="1:4" ht="15">
      <c r="A318" s="191">
        <v>335</v>
      </c>
      <c r="B318" s="171">
        <v>580335230</v>
      </c>
      <c r="C318" s="172" t="s">
        <v>1025</v>
      </c>
      <c r="D318" s="192">
        <v>0</v>
      </c>
    </row>
    <row r="319" spans="1:4" ht="15">
      <c r="A319" s="191">
        <v>336</v>
      </c>
      <c r="B319" s="171">
        <v>580336154</v>
      </c>
      <c r="C319" s="172" t="s">
        <v>330</v>
      </c>
      <c r="D319" s="192">
        <f>162048+70777</f>
        <v>232825</v>
      </c>
    </row>
    <row r="320" spans="1:4" ht="15">
      <c r="A320" s="191">
        <v>338</v>
      </c>
      <c r="B320" s="171">
        <v>580336303</v>
      </c>
      <c r="C320" s="172" t="s">
        <v>689</v>
      </c>
      <c r="D320" s="192">
        <v>44043</v>
      </c>
    </row>
    <row r="321" spans="1:4" ht="15">
      <c r="A321" s="191">
        <v>339</v>
      </c>
      <c r="B321" s="214">
        <v>580337343</v>
      </c>
      <c r="C321" s="174" t="s">
        <v>872</v>
      </c>
      <c r="D321" s="193">
        <v>10777.5</v>
      </c>
    </row>
    <row r="322" spans="1:4" ht="15">
      <c r="A322" s="191">
        <v>340</v>
      </c>
      <c r="B322" s="238">
        <v>580342822</v>
      </c>
      <c r="C322" s="238" t="s">
        <v>1193</v>
      </c>
      <c r="D322" s="239">
        <f>314487.085084435+276929.25</f>
        <v>591416.33508443506</v>
      </c>
    </row>
    <row r="323" spans="1:4" ht="15">
      <c r="A323" s="191">
        <v>341</v>
      </c>
      <c r="B323" s="171">
        <v>580343416</v>
      </c>
      <c r="C323" s="172" t="s">
        <v>1026</v>
      </c>
      <c r="D323" s="192">
        <v>0</v>
      </c>
    </row>
    <row r="324" spans="1:4" ht="15">
      <c r="A324" s="191">
        <v>342</v>
      </c>
      <c r="B324" s="171">
        <v>580343614</v>
      </c>
      <c r="C324" s="172" t="s">
        <v>563</v>
      </c>
      <c r="D324" s="192">
        <v>70805.25</v>
      </c>
    </row>
    <row r="325" spans="1:4" ht="15">
      <c r="A325" s="191">
        <v>343</v>
      </c>
      <c r="B325" s="172">
        <v>580343697</v>
      </c>
      <c r="C325" s="172" t="s">
        <v>1027</v>
      </c>
      <c r="D325" s="192">
        <v>0</v>
      </c>
    </row>
    <row r="326" spans="1:4" ht="15">
      <c r="A326" s="191">
        <v>344</v>
      </c>
      <c r="B326" s="171">
        <v>580344802</v>
      </c>
      <c r="C326" s="172" t="s">
        <v>287</v>
      </c>
      <c r="D326" s="192">
        <v>192657</v>
      </c>
    </row>
    <row r="327" spans="1:4" ht="15">
      <c r="A327" s="191">
        <v>345</v>
      </c>
      <c r="B327" s="171">
        <v>580344836</v>
      </c>
      <c r="C327" s="172" t="s">
        <v>1030</v>
      </c>
      <c r="D327" s="192">
        <v>0</v>
      </c>
    </row>
    <row r="328" spans="1:4" ht="15">
      <c r="A328" s="191">
        <v>346</v>
      </c>
      <c r="B328" s="171">
        <v>580345940</v>
      </c>
      <c r="C328" s="172" t="s">
        <v>197</v>
      </c>
      <c r="D328" s="192">
        <v>290353.75</v>
      </c>
    </row>
    <row r="329" spans="1:4" ht="15">
      <c r="A329" s="191">
        <v>347</v>
      </c>
      <c r="B329" s="171">
        <v>580345973</v>
      </c>
      <c r="C329" s="172" t="s">
        <v>493</v>
      </c>
      <c r="D329" s="192">
        <f>93533+64797+4298</f>
        <v>162628</v>
      </c>
    </row>
    <row r="330" spans="1:4" ht="15">
      <c r="A330" s="191">
        <v>348</v>
      </c>
      <c r="B330" s="171">
        <v>580346476</v>
      </c>
      <c r="C330" s="172" t="s">
        <v>158</v>
      </c>
      <c r="D330" s="192">
        <f>396338.5+75922</f>
        <v>472260.5</v>
      </c>
    </row>
    <row r="331" spans="1:4" ht="15">
      <c r="A331" s="191">
        <v>350</v>
      </c>
      <c r="B331" s="214">
        <v>580346542</v>
      </c>
      <c r="C331" s="174" t="s">
        <v>953</v>
      </c>
      <c r="D331" s="193">
        <v>1309.5</v>
      </c>
    </row>
    <row r="332" spans="1:4" ht="15">
      <c r="A332" s="191">
        <v>351</v>
      </c>
      <c r="B332" s="216">
        <v>580346716</v>
      </c>
      <c r="C332" s="174" t="s">
        <v>870</v>
      </c>
      <c r="D332" s="193">
        <v>10791.25</v>
      </c>
    </row>
    <row r="333" spans="1:4" ht="15">
      <c r="A333" s="191">
        <v>352</v>
      </c>
      <c r="B333" s="171">
        <v>580347425</v>
      </c>
      <c r="C333" s="172" t="s">
        <v>812</v>
      </c>
      <c r="D333" s="192">
        <v>17443</v>
      </c>
    </row>
    <row r="334" spans="1:4" ht="15">
      <c r="A334" s="191">
        <v>353</v>
      </c>
      <c r="B334" s="171">
        <v>580347532</v>
      </c>
      <c r="C334" s="172" t="s">
        <v>248</v>
      </c>
      <c r="D334" s="192">
        <v>227597.75</v>
      </c>
    </row>
    <row r="335" spans="1:4" ht="15">
      <c r="A335" s="191">
        <v>354</v>
      </c>
      <c r="B335" s="172">
        <v>580348068</v>
      </c>
      <c r="C335" s="172" t="s">
        <v>1031</v>
      </c>
      <c r="D335" s="192">
        <v>0</v>
      </c>
    </row>
    <row r="336" spans="1:4" ht="15">
      <c r="A336" s="191">
        <v>355</v>
      </c>
      <c r="B336" s="171">
        <v>580348480</v>
      </c>
      <c r="C336" s="172" t="s">
        <v>553</v>
      </c>
      <c r="D336" s="192">
        <v>73655.75</v>
      </c>
    </row>
    <row r="337" spans="1:4" ht="15">
      <c r="A337" s="191">
        <v>356</v>
      </c>
      <c r="B337" s="171">
        <v>580348589</v>
      </c>
      <c r="C337" s="172" t="s">
        <v>1032</v>
      </c>
      <c r="D337" s="192">
        <v>0</v>
      </c>
    </row>
    <row r="338" spans="1:4" ht="15">
      <c r="A338" s="191">
        <v>357</v>
      </c>
      <c r="B338" s="214">
        <v>580348886</v>
      </c>
      <c r="C338" s="174" t="s">
        <v>911</v>
      </c>
      <c r="D338" s="193">
        <v>6093.5</v>
      </c>
    </row>
    <row r="339" spans="1:4" ht="15">
      <c r="A339" s="191">
        <v>358</v>
      </c>
      <c r="B339" s="171">
        <v>580348944</v>
      </c>
      <c r="C339" s="172" t="s">
        <v>752</v>
      </c>
      <c r="D339" s="192">
        <v>30051</v>
      </c>
    </row>
    <row r="340" spans="1:4" ht="15">
      <c r="A340" s="191">
        <v>359</v>
      </c>
      <c r="B340" s="171">
        <v>580349355</v>
      </c>
      <c r="C340" s="172" t="s">
        <v>134</v>
      </c>
      <c r="D340" s="192">
        <f>582656.75+75922</f>
        <v>658578.75</v>
      </c>
    </row>
    <row r="341" spans="1:4" ht="15">
      <c r="A341" s="191">
        <v>361</v>
      </c>
      <c r="B341" s="171">
        <v>580350080</v>
      </c>
      <c r="C341" s="172" t="s">
        <v>526</v>
      </c>
      <c r="D341" s="192">
        <v>83085</v>
      </c>
    </row>
    <row r="342" spans="1:4" ht="15">
      <c r="A342" s="191">
        <v>362</v>
      </c>
      <c r="B342" s="171">
        <v>580350759</v>
      </c>
      <c r="C342" s="172" t="s">
        <v>184</v>
      </c>
      <c r="D342" s="192">
        <v>321225</v>
      </c>
    </row>
    <row r="343" spans="1:4" ht="15">
      <c r="A343" s="191">
        <v>363</v>
      </c>
      <c r="B343" s="171">
        <v>580351021</v>
      </c>
      <c r="C343" s="172" t="s">
        <v>137</v>
      </c>
      <c r="D343" s="192">
        <f>543848.25+70777</f>
        <v>614625.25</v>
      </c>
    </row>
    <row r="344" spans="1:4" ht="15">
      <c r="A344" s="191">
        <v>365</v>
      </c>
      <c r="B344" s="171">
        <v>580351716</v>
      </c>
      <c r="C344" s="172" t="s">
        <v>738</v>
      </c>
      <c r="D344" s="192">
        <v>32261</v>
      </c>
    </row>
    <row r="345" spans="1:4" ht="15">
      <c r="A345" s="191">
        <v>366</v>
      </c>
      <c r="B345" s="171">
        <v>580351997</v>
      </c>
      <c r="C345" s="172" t="s">
        <v>1033</v>
      </c>
      <c r="D345" s="192">
        <v>0</v>
      </c>
    </row>
    <row r="346" spans="1:4" ht="15">
      <c r="A346" s="191">
        <v>367</v>
      </c>
      <c r="B346" s="171">
        <v>580352441</v>
      </c>
      <c r="C346" s="172" t="s">
        <v>664</v>
      </c>
      <c r="D346" s="192">
        <v>49385.25</v>
      </c>
    </row>
    <row r="347" spans="1:4">
      <c r="A347" s="191">
        <v>368</v>
      </c>
      <c r="B347" s="176">
        <v>580352540</v>
      </c>
      <c r="C347" s="176" t="s">
        <v>136</v>
      </c>
      <c r="D347" s="195">
        <v>580949</v>
      </c>
    </row>
    <row r="348" spans="1:4" ht="15">
      <c r="A348" s="191">
        <v>369</v>
      </c>
      <c r="B348" s="171">
        <v>580352771</v>
      </c>
      <c r="C348" s="172" t="s">
        <v>494</v>
      </c>
      <c r="D348" s="192">
        <v>93005.200000000012</v>
      </c>
    </row>
    <row r="349" spans="1:4" ht="15">
      <c r="A349" s="191">
        <v>370</v>
      </c>
      <c r="B349" s="172">
        <v>580352797</v>
      </c>
      <c r="C349" s="177" t="s">
        <v>547</v>
      </c>
      <c r="D349" s="196">
        <v>76320.75</v>
      </c>
    </row>
    <row r="350" spans="1:4" ht="15">
      <c r="A350" s="191">
        <v>371</v>
      </c>
      <c r="B350" s="171">
        <v>580353076</v>
      </c>
      <c r="C350" s="172" t="s">
        <v>211</v>
      </c>
      <c r="D350" s="192">
        <f>272847+101045</f>
        <v>373892</v>
      </c>
    </row>
    <row r="351" spans="1:4">
      <c r="A351" s="191">
        <v>372</v>
      </c>
      <c r="B351" s="181">
        <v>580353233</v>
      </c>
      <c r="C351" s="176" t="s">
        <v>315</v>
      </c>
      <c r="D351" s="195">
        <v>173041</v>
      </c>
    </row>
    <row r="352" spans="1:4" ht="15">
      <c r="A352" s="191">
        <v>373</v>
      </c>
      <c r="B352" s="214">
        <v>580353373</v>
      </c>
      <c r="C352" s="174" t="s">
        <v>281</v>
      </c>
      <c r="D352" s="193">
        <v>197887.75</v>
      </c>
    </row>
    <row r="353" spans="1:4" ht="15">
      <c r="A353" s="191">
        <v>374</v>
      </c>
      <c r="B353" s="214">
        <v>580353381</v>
      </c>
      <c r="C353" s="174" t="s">
        <v>147</v>
      </c>
      <c r="D353" s="193">
        <v>475932.75</v>
      </c>
    </row>
    <row r="354" spans="1:4" ht="15">
      <c r="A354" s="191">
        <v>375</v>
      </c>
      <c r="B354" s="171">
        <v>580353431</v>
      </c>
      <c r="C354" s="172" t="s">
        <v>834</v>
      </c>
      <c r="D354" s="192">
        <v>14944</v>
      </c>
    </row>
    <row r="355" spans="1:4" ht="15">
      <c r="A355" s="191">
        <v>376</v>
      </c>
      <c r="B355" s="171">
        <v>580353670</v>
      </c>
      <c r="C355" s="172" t="s">
        <v>569</v>
      </c>
      <c r="D355" s="192">
        <v>68090.5</v>
      </c>
    </row>
    <row r="356" spans="1:4" ht="15">
      <c r="A356" s="191">
        <v>377</v>
      </c>
      <c r="B356" s="171">
        <v>580354249</v>
      </c>
      <c r="C356" s="172" t="s">
        <v>1034</v>
      </c>
      <c r="D356" s="192">
        <v>0</v>
      </c>
    </row>
    <row r="357" spans="1:4" ht="15">
      <c r="A357" s="191">
        <v>378</v>
      </c>
      <c r="B357" s="171">
        <v>580354546</v>
      </c>
      <c r="C357" s="172" t="s">
        <v>483</v>
      </c>
      <c r="D357" s="192">
        <v>95071</v>
      </c>
    </row>
    <row r="358" spans="1:4" ht="15">
      <c r="A358" s="191">
        <v>379</v>
      </c>
      <c r="B358" s="171">
        <v>580354991</v>
      </c>
      <c r="C358" s="172" t="s">
        <v>133</v>
      </c>
      <c r="D358" s="192">
        <v>588179.75</v>
      </c>
    </row>
    <row r="359" spans="1:4" ht="15">
      <c r="A359" s="191">
        <v>380</v>
      </c>
      <c r="B359" s="171">
        <v>580355014</v>
      </c>
      <c r="C359" s="172" t="s">
        <v>542</v>
      </c>
      <c r="D359" s="192">
        <v>77928.75</v>
      </c>
    </row>
    <row r="360" spans="1:4" ht="15">
      <c r="A360" s="191">
        <v>381</v>
      </c>
      <c r="B360" s="171">
        <v>580355030</v>
      </c>
      <c r="C360" s="172" t="s">
        <v>449</v>
      </c>
      <c r="D360" s="192">
        <v>106065.5</v>
      </c>
    </row>
    <row r="361" spans="1:4" ht="15">
      <c r="A361" s="191">
        <v>382</v>
      </c>
      <c r="B361" s="171">
        <v>580355048</v>
      </c>
      <c r="C361" s="172" t="s">
        <v>702</v>
      </c>
      <c r="D361" s="192">
        <v>41741</v>
      </c>
    </row>
    <row r="362" spans="1:4" ht="15">
      <c r="A362" s="191">
        <v>383</v>
      </c>
      <c r="B362" s="171">
        <v>580355055</v>
      </c>
      <c r="C362" s="172" t="s">
        <v>753</v>
      </c>
      <c r="D362" s="192">
        <v>29955</v>
      </c>
    </row>
    <row r="363" spans="1:4" ht="15">
      <c r="A363" s="191">
        <v>384</v>
      </c>
      <c r="B363" s="171">
        <v>580355782</v>
      </c>
      <c r="C363" s="172" t="s">
        <v>617</v>
      </c>
      <c r="D363" s="192">
        <v>55390</v>
      </c>
    </row>
    <row r="364" spans="1:4" ht="15">
      <c r="A364" s="191">
        <v>385</v>
      </c>
      <c r="B364" s="171">
        <v>580356178</v>
      </c>
      <c r="C364" s="172" t="s">
        <v>1035</v>
      </c>
      <c r="D364" s="192">
        <v>0</v>
      </c>
    </row>
    <row r="365" spans="1:4" ht="15">
      <c r="A365" s="191">
        <v>386</v>
      </c>
      <c r="B365" s="171">
        <v>580356988</v>
      </c>
      <c r="C365" s="172" t="s">
        <v>523</v>
      </c>
      <c r="D365" s="192">
        <v>83743.5</v>
      </c>
    </row>
    <row r="366" spans="1:4" ht="15">
      <c r="A366" s="191">
        <v>387</v>
      </c>
      <c r="B366" s="171">
        <v>580357119</v>
      </c>
      <c r="C366" s="172" t="s">
        <v>314</v>
      </c>
      <c r="D366" s="192">
        <v>174763</v>
      </c>
    </row>
    <row r="367" spans="1:4" ht="15">
      <c r="A367" s="191">
        <v>388</v>
      </c>
      <c r="B367" s="171">
        <v>580357358</v>
      </c>
      <c r="C367" s="172" t="s">
        <v>130</v>
      </c>
      <c r="D367" s="192">
        <v>651325.25</v>
      </c>
    </row>
    <row r="368" spans="1:4" ht="15">
      <c r="A368" s="191">
        <v>389</v>
      </c>
      <c r="B368" s="171">
        <v>580357507</v>
      </c>
      <c r="C368" s="172" t="s">
        <v>1036</v>
      </c>
      <c r="D368" s="192">
        <v>0</v>
      </c>
    </row>
    <row r="369" spans="1:4" ht="15">
      <c r="A369" s="191">
        <v>390</v>
      </c>
      <c r="B369" s="214">
        <v>580358588</v>
      </c>
      <c r="C369" s="174" t="s">
        <v>736</v>
      </c>
      <c r="D369" s="193">
        <v>32560</v>
      </c>
    </row>
    <row r="370" spans="1:4" ht="15">
      <c r="A370" s="191">
        <v>391</v>
      </c>
      <c r="B370" s="171">
        <v>580359826</v>
      </c>
      <c r="C370" s="172" t="s">
        <v>665</v>
      </c>
      <c r="D370" s="192">
        <v>49319.25</v>
      </c>
    </row>
    <row r="371" spans="1:4" ht="15">
      <c r="A371" s="191">
        <v>392</v>
      </c>
      <c r="B371" s="216">
        <v>580360360</v>
      </c>
      <c r="C371" s="174" t="s">
        <v>906</v>
      </c>
      <c r="D371" s="193">
        <v>6625</v>
      </c>
    </row>
    <row r="372" spans="1:4" ht="15">
      <c r="A372" s="191">
        <v>393</v>
      </c>
      <c r="B372" s="214">
        <v>580360485</v>
      </c>
      <c r="C372" s="173" t="s">
        <v>892</v>
      </c>
      <c r="D372" s="199">
        <v>7965</v>
      </c>
    </row>
    <row r="373" spans="1:4" ht="15">
      <c r="A373" s="191">
        <v>394</v>
      </c>
      <c r="B373" s="171">
        <v>580360568</v>
      </c>
      <c r="C373" s="172" t="s">
        <v>337</v>
      </c>
      <c r="D373" s="192">
        <v>158853.75</v>
      </c>
    </row>
    <row r="374" spans="1:4" ht="15">
      <c r="A374" s="191">
        <v>395</v>
      </c>
      <c r="B374" s="171">
        <v>580360584</v>
      </c>
      <c r="C374" s="172" t="s">
        <v>412</v>
      </c>
      <c r="D374" s="192">
        <v>120778</v>
      </c>
    </row>
    <row r="375" spans="1:4" ht="15">
      <c r="A375" s="191">
        <v>396</v>
      </c>
      <c r="B375" s="215">
        <v>580361350</v>
      </c>
      <c r="C375" s="174" t="s">
        <v>434</v>
      </c>
      <c r="D375" s="193">
        <v>111220.5</v>
      </c>
    </row>
    <row r="376" spans="1:4" ht="15">
      <c r="A376" s="191">
        <v>397</v>
      </c>
      <c r="B376" s="171">
        <v>580361897</v>
      </c>
      <c r="C376" s="172" t="s">
        <v>823</v>
      </c>
      <c r="D376" s="192">
        <v>16077.75</v>
      </c>
    </row>
    <row r="377" spans="1:4" ht="15">
      <c r="A377" s="191">
        <v>398</v>
      </c>
      <c r="B377" s="172">
        <v>580363000</v>
      </c>
      <c r="C377" s="172" t="s">
        <v>1037</v>
      </c>
      <c r="D377" s="192">
        <v>0</v>
      </c>
    </row>
    <row r="378" spans="1:4" ht="15">
      <c r="A378" s="191">
        <v>399</v>
      </c>
      <c r="B378" s="171">
        <v>580363670</v>
      </c>
      <c r="C378" s="172" t="s">
        <v>569</v>
      </c>
      <c r="D378" s="192">
        <v>0</v>
      </c>
    </row>
    <row r="379" spans="1:4" ht="15">
      <c r="A379" s="191">
        <v>400</v>
      </c>
      <c r="B379" s="214">
        <v>580364156</v>
      </c>
      <c r="C379" s="174" t="s">
        <v>806</v>
      </c>
      <c r="D379" s="193">
        <v>18868.63523576079</v>
      </c>
    </row>
    <row r="380" spans="1:4">
      <c r="A380" s="191">
        <v>401</v>
      </c>
      <c r="B380" s="182">
        <v>580364297</v>
      </c>
      <c r="C380" s="182" t="s">
        <v>816</v>
      </c>
      <c r="D380" s="198">
        <v>16748</v>
      </c>
    </row>
    <row r="381" spans="1:4" ht="15">
      <c r="A381" s="191">
        <v>402</v>
      </c>
      <c r="B381" s="171">
        <v>580364727</v>
      </c>
      <c r="C381" s="172" t="s">
        <v>142</v>
      </c>
      <c r="D381" s="192">
        <v>513640</v>
      </c>
    </row>
    <row r="382" spans="1:4" ht="15">
      <c r="A382" s="191">
        <v>403</v>
      </c>
      <c r="B382" s="171">
        <v>580364875</v>
      </c>
      <c r="C382" s="172" t="s">
        <v>409</v>
      </c>
      <c r="D382" s="192">
        <v>121415.25</v>
      </c>
    </row>
    <row r="383" spans="1:4" ht="15">
      <c r="A383" s="191">
        <v>404</v>
      </c>
      <c r="B383" s="171">
        <v>580364958</v>
      </c>
      <c r="C383" s="172" t="s">
        <v>417</v>
      </c>
      <c r="D383" s="192">
        <v>117378.5</v>
      </c>
    </row>
    <row r="384" spans="1:4" ht="15">
      <c r="A384" s="191">
        <v>405</v>
      </c>
      <c r="B384" s="171">
        <v>580364966</v>
      </c>
      <c r="C384" s="172" t="s">
        <v>884</v>
      </c>
      <c r="D384" s="192">
        <v>9278.25</v>
      </c>
    </row>
    <row r="385" spans="1:4" ht="15">
      <c r="A385" s="191">
        <v>406</v>
      </c>
      <c r="B385" s="215">
        <v>580364982</v>
      </c>
      <c r="C385" s="174" t="s">
        <v>681</v>
      </c>
      <c r="D385" s="193">
        <v>46527</v>
      </c>
    </row>
    <row r="386" spans="1:4" ht="15">
      <c r="A386" s="191">
        <v>407</v>
      </c>
      <c r="B386" s="171">
        <v>580366946</v>
      </c>
      <c r="C386" s="172" t="s">
        <v>427</v>
      </c>
      <c r="D386" s="192">
        <v>112853.25</v>
      </c>
    </row>
    <row r="387" spans="1:4">
      <c r="A387" s="191">
        <v>408</v>
      </c>
      <c r="B387" s="181">
        <v>580367142</v>
      </c>
      <c r="C387" s="189" t="s">
        <v>855</v>
      </c>
      <c r="D387" s="206">
        <v>12486.5</v>
      </c>
    </row>
    <row r="388" spans="1:4" ht="15">
      <c r="A388" s="191">
        <v>409</v>
      </c>
      <c r="B388" s="172">
        <v>580367167</v>
      </c>
      <c r="C388" s="172" t="s">
        <v>749</v>
      </c>
      <c r="D388" s="192">
        <v>30455.25</v>
      </c>
    </row>
    <row r="389" spans="1:4" ht="15">
      <c r="A389" s="191">
        <v>410</v>
      </c>
      <c r="B389" s="216">
        <v>580368009</v>
      </c>
      <c r="C389" s="174" t="s">
        <v>919</v>
      </c>
      <c r="D389" s="193">
        <v>5446.5</v>
      </c>
    </row>
    <row r="390" spans="1:4" ht="15">
      <c r="A390" s="191">
        <v>411</v>
      </c>
      <c r="B390" s="171">
        <v>580368108</v>
      </c>
      <c r="C390" s="172" t="s">
        <v>668</v>
      </c>
      <c r="D390" s="192">
        <v>48030.75</v>
      </c>
    </row>
    <row r="391" spans="1:4" ht="15">
      <c r="A391" s="191">
        <v>412</v>
      </c>
      <c r="B391" s="171">
        <v>580368504</v>
      </c>
      <c r="C391" s="172" t="s">
        <v>939</v>
      </c>
      <c r="D391" s="192">
        <v>2891.25</v>
      </c>
    </row>
    <row r="392" spans="1:4" ht="15">
      <c r="A392" s="191">
        <v>413</v>
      </c>
      <c r="B392" s="171">
        <v>580368546</v>
      </c>
      <c r="C392" s="172" t="s">
        <v>340</v>
      </c>
      <c r="D392" s="192">
        <v>154788.5</v>
      </c>
    </row>
    <row r="393" spans="1:4" ht="15">
      <c r="A393" s="191">
        <v>414</v>
      </c>
      <c r="B393" s="171">
        <v>580369015</v>
      </c>
      <c r="C393" s="172" t="s">
        <v>771</v>
      </c>
      <c r="D393" s="192">
        <v>26586</v>
      </c>
    </row>
    <row r="394" spans="1:4" ht="15">
      <c r="A394" s="191">
        <v>415</v>
      </c>
      <c r="B394" s="171">
        <v>580370203</v>
      </c>
      <c r="C394" s="172" t="s">
        <v>329</v>
      </c>
      <c r="D394" s="192">
        <v>163479.75</v>
      </c>
    </row>
    <row r="395" spans="1:4" ht="15">
      <c r="A395" s="191">
        <v>416</v>
      </c>
      <c r="B395" s="171">
        <v>580370930</v>
      </c>
      <c r="C395" s="172" t="s">
        <v>369</v>
      </c>
      <c r="D395" s="192">
        <v>138326.75</v>
      </c>
    </row>
    <row r="396" spans="1:4" ht="15">
      <c r="A396" s="191">
        <v>417</v>
      </c>
      <c r="B396" s="171">
        <v>580371037</v>
      </c>
      <c r="C396" s="172" t="s">
        <v>889</v>
      </c>
      <c r="D396" s="192">
        <v>8739</v>
      </c>
    </row>
    <row r="397" spans="1:4">
      <c r="A397" s="191">
        <v>418</v>
      </c>
      <c r="B397" s="217">
        <v>580371250</v>
      </c>
      <c r="C397" s="183" t="s">
        <v>527</v>
      </c>
      <c r="D397" s="201">
        <v>82692.75</v>
      </c>
    </row>
    <row r="398" spans="1:4" ht="15">
      <c r="A398" s="191">
        <v>419</v>
      </c>
      <c r="B398" s="214">
        <v>580372035</v>
      </c>
      <c r="C398" s="174" t="s">
        <v>942</v>
      </c>
      <c r="D398" s="193">
        <v>2396</v>
      </c>
    </row>
    <row r="399" spans="1:4" ht="15">
      <c r="A399" s="191">
        <v>420</v>
      </c>
      <c r="B399" s="171">
        <v>580373215</v>
      </c>
      <c r="C399" s="172" t="s">
        <v>703</v>
      </c>
      <c r="D399" s="192">
        <v>41741</v>
      </c>
    </row>
    <row r="400" spans="1:4">
      <c r="A400" s="191">
        <v>421</v>
      </c>
      <c r="B400" s="176">
        <v>580373744</v>
      </c>
      <c r="C400" s="176" t="s">
        <v>455</v>
      </c>
      <c r="D400" s="195">
        <v>104419</v>
      </c>
    </row>
    <row r="401" spans="1:4" ht="15">
      <c r="A401" s="191">
        <v>422</v>
      </c>
      <c r="B401" s="171">
        <v>580374445</v>
      </c>
      <c r="C401" s="172" t="s">
        <v>219</v>
      </c>
      <c r="D401" s="192">
        <v>263971.75</v>
      </c>
    </row>
    <row r="402" spans="1:4">
      <c r="A402" s="191">
        <v>423</v>
      </c>
      <c r="B402" s="182">
        <v>580374452</v>
      </c>
      <c r="C402" s="182" t="s">
        <v>938</v>
      </c>
      <c r="D402" s="198">
        <v>2916.75</v>
      </c>
    </row>
    <row r="403" spans="1:4" ht="15">
      <c r="A403" s="191">
        <v>424</v>
      </c>
      <c r="B403" s="171">
        <v>580375103</v>
      </c>
      <c r="C403" s="172" t="s">
        <v>826</v>
      </c>
      <c r="D403" s="192">
        <v>15624.75</v>
      </c>
    </row>
    <row r="404" spans="1:4" ht="15">
      <c r="A404" s="191">
        <v>425</v>
      </c>
      <c r="B404" s="171">
        <v>580375111</v>
      </c>
      <c r="C404" s="172" t="s">
        <v>865</v>
      </c>
      <c r="D404" s="192">
        <v>11298</v>
      </c>
    </row>
    <row r="405" spans="1:4" ht="15">
      <c r="A405" s="191">
        <v>426</v>
      </c>
      <c r="B405" s="215">
        <v>580375681</v>
      </c>
      <c r="C405" s="174" t="s">
        <v>282</v>
      </c>
      <c r="D405" s="193">
        <f>197567+101193</f>
        <v>298760</v>
      </c>
    </row>
    <row r="406" spans="1:4" ht="15">
      <c r="A406" s="191">
        <v>427</v>
      </c>
      <c r="B406" s="214">
        <v>580376119</v>
      </c>
      <c r="C406" s="174" t="s">
        <v>1038</v>
      </c>
      <c r="D406" s="193">
        <v>0</v>
      </c>
    </row>
    <row r="407" spans="1:4" ht="15">
      <c r="A407" s="191">
        <v>428</v>
      </c>
      <c r="B407" s="171">
        <v>580376283</v>
      </c>
      <c r="C407" s="172" t="s">
        <v>671</v>
      </c>
      <c r="D407" s="192">
        <v>47892.75</v>
      </c>
    </row>
    <row r="408" spans="1:4" ht="15">
      <c r="A408" s="191">
        <v>429</v>
      </c>
      <c r="B408" s="214">
        <v>580376911</v>
      </c>
      <c r="C408" s="174" t="s">
        <v>567</v>
      </c>
      <c r="D408" s="193">
        <v>69016.800000000003</v>
      </c>
    </row>
    <row r="409" spans="1:4" ht="15">
      <c r="A409" s="191">
        <v>430</v>
      </c>
      <c r="B409" s="171">
        <v>580377059</v>
      </c>
      <c r="C409" s="172" t="s">
        <v>144</v>
      </c>
      <c r="D409" s="192">
        <f>492645+83514</f>
        <v>576159</v>
      </c>
    </row>
    <row r="410" spans="1:4" ht="15">
      <c r="A410" s="191">
        <v>432</v>
      </c>
      <c r="B410" s="171">
        <v>580377794</v>
      </c>
      <c r="C410" s="172" t="s">
        <v>266</v>
      </c>
      <c r="D410" s="192">
        <v>207882.75</v>
      </c>
    </row>
    <row r="411" spans="1:4" ht="15">
      <c r="A411" s="191">
        <v>433</v>
      </c>
      <c r="B411" s="214">
        <v>580378024</v>
      </c>
      <c r="C411" s="174" t="s">
        <v>784</v>
      </c>
      <c r="D411" s="193">
        <v>23464.75</v>
      </c>
    </row>
    <row r="412" spans="1:4" ht="15">
      <c r="A412" s="191">
        <v>434</v>
      </c>
      <c r="B412" s="172">
        <v>580378610</v>
      </c>
      <c r="C412" s="172" t="s">
        <v>609</v>
      </c>
      <c r="D412" s="192">
        <v>57361.25</v>
      </c>
    </row>
    <row r="413" spans="1:4" ht="15">
      <c r="A413" s="191">
        <v>435</v>
      </c>
      <c r="B413" s="171">
        <v>580378859</v>
      </c>
      <c r="C413" s="172" t="s">
        <v>1039</v>
      </c>
      <c r="D413" s="192">
        <v>0</v>
      </c>
    </row>
    <row r="414" spans="1:4" ht="15">
      <c r="A414" s="191">
        <v>436</v>
      </c>
      <c r="B414" s="171">
        <v>580379261</v>
      </c>
      <c r="C414" s="172" t="s">
        <v>729</v>
      </c>
      <c r="D414" s="192">
        <v>33175.25</v>
      </c>
    </row>
    <row r="415" spans="1:4" ht="15">
      <c r="A415" s="191">
        <v>437</v>
      </c>
      <c r="B415" s="214">
        <v>580379352</v>
      </c>
      <c r="C415" s="174" t="s">
        <v>918</v>
      </c>
      <c r="D415" s="193">
        <v>5504.75</v>
      </c>
    </row>
    <row r="416" spans="1:4">
      <c r="A416" s="191">
        <v>438</v>
      </c>
      <c r="B416" s="181">
        <v>580379485</v>
      </c>
      <c r="C416" s="189" t="s">
        <v>828</v>
      </c>
      <c r="D416" s="206">
        <v>15483.25</v>
      </c>
    </row>
    <row r="417" spans="1:4" ht="15">
      <c r="A417" s="191">
        <v>439</v>
      </c>
      <c r="B417" s="214">
        <v>580380244</v>
      </c>
      <c r="C417" s="174" t="s">
        <v>550</v>
      </c>
      <c r="D417" s="193">
        <v>75054.5</v>
      </c>
    </row>
    <row r="418" spans="1:4" ht="15">
      <c r="A418" s="191">
        <v>440</v>
      </c>
      <c r="B418" s="172">
        <v>580380780</v>
      </c>
      <c r="C418" s="172" t="s">
        <v>750</v>
      </c>
      <c r="D418" s="192">
        <v>30245</v>
      </c>
    </row>
    <row r="419" spans="1:4" ht="15">
      <c r="A419" s="191">
        <v>441</v>
      </c>
      <c r="B419" s="171">
        <v>580380855</v>
      </c>
      <c r="C419" s="172" t="s">
        <v>452</v>
      </c>
      <c r="D419" s="192">
        <v>104685.75</v>
      </c>
    </row>
    <row r="420" spans="1:4" ht="15">
      <c r="A420" s="191">
        <v>442</v>
      </c>
      <c r="B420" s="172">
        <v>580381440</v>
      </c>
      <c r="C420" s="172" t="s">
        <v>802</v>
      </c>
      <c r="D420" s="192">
        <v>20496</v>
      </c>
    </row>
    <row r="421" spans="1:4" ht="15">
      <c r="A421" s="191">
        <v>443</v>
      </c>
      <c r="B421" s="171">
        <v>580382307</v>
      </c>
      <c r="C421" s="172" t="s">
        <v>773</v>
      </c>
      <c r="D421" s="192">
        <v>26556.800000000003</v>
      </c>
    </row>
    <row r="422" spans="1:4" ht="15">
      <c r="A422" s="191">
        <v>444</v>
      </c>
      <c r="B422" s="214">
        <v>580382315</v>
      </c>
      <c r="C422" s="174" t="s">
        <v>871</v>
      </c>
      <c r="D422" s="193">
        <v>10791.25</v>
      </c>
    </row>
    <row r="423" spans="1:4" ht="15">
      <c r="A423" s="191">
        <v>445</v>
      </c>
      <c r="B423" s="214">
        <v>580382406</v>
      </c>
      <c r="C423" s="174" t="s">
        <v>490</v>
      </c>
      <c r="D423" s="193">
        <v>93990.5</v>
      </c>
    </row>
    <row r="424" spans="1:4" ht="15">
      <c r="A424" s="191">
        <v>446</v>
      </c>
      <c r="B424" s="172">
        <v>580382554</v>
      </c>
      <c r="C424" s="172" t="s">
        <v>984</v>
      </c>
      <c r="D424" s="192">
        <v>0</v>
      </c>
    </row>
    <row r="425" spans="1:4" ht="15">
      <c r="A425" s="191">
        <v>447</v>
      </c>
      <c r="B425" s="171">
        <v>580384204</v>
      </c>
      <c r="C425" s="172" t="s">
        <v>632</v>
      </c>
      <c r="D425" s="192">
        <v>53852</v>
      </c>
    </row>
    <row r="426" spans="1:4" ht="15">
      <c r="A426" s="191">
        <v>448</v>
      </c>
      <c r="B426" s="214">
        <v>580384816</v>
      </c>
      <c r="C426" s="173" t="s">
        <v>435</v>
      </c>
      <c r="D426" s="199">
        <v>111218</v>
      </c>
    </row>
    <row r="427" spans="1:4" ht="15">
      <c r="A427" s="191">
        <v>449</v>
      </c>
      <c r="B427" s="171">
        <v>580384881</v>
      </c>
      <c r="C427" s="172" t="s">
        <v>341</v>
      </c>
      <c r="D427" s="192">
        <v>154678</v>
      </c>
    </row>
    <row r="428" spans="1:4" ht="15">
      <c r="A428" s="191">
        <v>450</v>
      </c>
      <c r="B428" s="171">
        <v>580386092</v>
      </c>
      <c r="C428" s="172" t="s">
        <v>343</v>
      </c>
      <c r="D428" s="192">
        <v>152632</v>
      </c>
    </row>
    <row r="429" spans="1:4" ht="15">
      <c r="A429" s="191">
        <v>451</v>
      </c>
      <c r="B429" s="171">
        <v>580386209</v>
      </c>
      <c r="C429" s="172" t="s">
        <v>1040</v>
      </c>
      <c r="D429" s="192">
        <v>0</v>
      </c>
    </row>
    <row r="430" spans="1:4" ht="15">
      <c r="A430" s="191">
        <v>452</v>
      </c>
      <c r="B430" s="171">
        <v>580386316</v>
      </c>
      <c r="C430" s="172" t="s">
        <v>912</v>
      </c>
      <c r="D430" s="192">
        <v>6065.5</v>
      </c>
    </row>
    <row r="431" spans="1:4" ht="15">
      <c r="A431" s="191">
        <v>453</v>
      </c>
      <c r="B431" s="171">
        <v>580386456</v>
      </c>
      <c r="C431" s="172" t="s">
        <v>191</v>
      </c>
      <c r="D431" s="192">
        <v>298656.5</v>
      </c>
    </row>
    <row r="432" spans="1:4" ht="15">
      <c r="A432" s="191">
        <v>454</v>
      </c>
      <c r="B432" s="216">
        <v>580386639</v>
      </c>
      <c r="C432" s="174" t="s">
        <v>1041</v>
      </c>
      <c r="D432" s="193">
        <v>0</v>
      </c>
    </row>
    <row r="433" spans="1:4" ht="15">
      <c r="A433" s="191">
        <v>455</v>
      </c>
      <c r="B433" s="172">
        <v>580386803</v>
      </c>
      <c r="C433" s="172" t="s">
        <v>1042</v>
      </c>
      <c r="D433" s="192">
        <v>0</v>
      </c>
    </row>
    <row r="434" spans="1:4" ht="15">
      <c r="A434" s="191">
        <v>456</v>
      </c>
      <c r="B434" s="171">
        <v>580387504</v>
      </c>
      <c r="C434" s="172" t="s">
        <v>249</v>
      </c>
      <c r="D434" s="192">
        <v>227597.75</v>
      </c>
    </row>
    <row r="435" spans="1:4" ht="15">
      <c r="A435" s="191">
        <v>457</v>
      </c>
      <c r="B435" s="171">
        <v>580388205</v>
      </c>
      <c r="C435" s="172" t="s">
        <v>607</v>
      </c>
      <c r="D435" s="192">
        <v>57535</v>
      </c>
    </row>
    <row r="436" spans="1:4" ht="15">
      <c r="A436" s="191">
        <v>458</v>
      </c>
      <c r="B436" s="172">
        <v>580388536</v>
      </c>
      <c r="C436" s="172" t="s">
        <v>498</v>
      </c>
      <c r="D436" s="192">
        <v>90052.25</v>
      </c>
    </row>
    <row r="437" spans="1:4" ht="15">
      <c r="A437" s="191">
        <v>459</v>
      </c>
      <c r="B437" s="172">
        <v>580389443</v>
      </c>
      <c r="C437" s="172" t="s">
        <v>1043</v>
      </c>
      <c r="D437" s="192">
        <v>0</v>
      </c>
    </row>
    <row r="438" spans="1:4" ht="15">
      <c r="A438" s="191">
        <v>460</v>
      </c>
      <c r="B438" s="214">
        <v>580391845</v>
      </c>
      <c r="C438" s="174" t="s">
        <v>649</v>
      </c>
      <c r="D438" s="193">
        <v>51728</v>
      </c>
    </row>
    <row r="439" spans="1:4" ht="15">
      <c r="A439" s="191">
        <v>461</v>
      </c>
      <c r="B439" s="172">
        <v>580392215</v>
      </c>
      <c r="C439" s="172" t="s">
        <v>1044</v>
      </c>
      <c r="D439" s="192">
        <v>0</v>
      </c>
    </row>
    <row r="440" spans="1:4" ht="15">
      <c r="A440" s="191">
        <v>462</v>
      </c>
      <c r="B440" s="171">
        <v>580393502</v>
      </c>
      <c r="C440" s="172" t="s">
        <v>530</v>
      </c>
      <c r="D440" s="192">
        <v>81793.5</v>
      </c>
    </row>
    <row r="441" spans="1:4" ht="15">
      <c r="A441" s="191">
        <v>463</v>
      </c>
      <c r="B441" s="171">
        <v>580394278</v>
      </c>
      <c r="C441" s="172" t="s">
        <v>121</v>
      </c>
      <c r="D441" s="192">
        <v>993311.25</v>
      </c>
    </row>
    <row r="442" spans="1:4" ht="15">
      <c r="A442" s="191">
        <v>464</v>
      </c>
      <c r="B442" s="171">
        <v>580394484</v>
      </c>
      <c r="C442" s="172" t="s">
        <v>799</v>
      </c>
      <c r="D442" s="192">
        <v>21265.5</v>
      </c>
    </row>
    <row r="443" spans="1:4">
      <c r="A443" s="191">
        <v>465</v>
      </c>
      <c r="B443" s="181">
        <v>580395366</v>
      </c>
      <c r="C443" s="176" t="s">
        <v>639</v>
      </c>
      <c r="D443" s="195">
        <v>53474.5</v>
      </c>
    </row>
    <row r="444" spans="1:4" ht="15">
      <c r="A444" s="191">
        <v>466</v>
      </c>
      <c r="B444" s="172">
        <v>580395440</v>
      </c>
      <c r="C444" s="172" t="s">
        <v>1045</v>
      </c>
      <c r="D444" s="192">
        <v>0</v>
      </c>
    </row>
    <row r="445" spans="1:4" ht="15">
      <c r="A445" s="191">
        <v>467</v>
      </c>
      <c r="B445" s="171">
        <v>580395465</v>
      </c>
      <c r="C445" s="172" t="s">
        <v>291</v>
      </c>
      <c r="D445" s="192">
        <v>188337.25</v>
      </c>
    </row>
    <row r="446" spans="1:4" ht="15">
      <c r="A446" s="191">
        <v>468</v>
      </c>
      <c r="B446" s="172">
        <v>580395523</v>
      </c>
      <c r="C446" s="177" t="s">
        <v>555</v>
      </c>
      <c r="D446" s="196">
        <v>73240.25</v>
      </c>
    </row>
    <row r="447" spans="1:4" ht="15">
      <c r="A447" s="191">
        <v>469</v>
      </c>
      <c r="B447" s="172">
        <v>580395853</v>
      </c>
      <c r="C447" s="172" t="s">
        <v>927</v>
      </c>
      <c r="D447" s="192">
        <v>4132.75</v>
      </c>
    </row>
    <row r="448" spans="1:4" ht="15">
      <c r="A448" s="191">
        <v>470</v>
      </c>
      <c r="B448" s="172">
        <v>580396141</v>
      </c>
      <c r="C448" s="172" t="s">
        <v>1046</v>
      </c>
      <c r="D448" s="192">
        <v>0</v>
      </c>
    </row>
    <row r="449" spans="1:4" ht="15">
      <c r="A449" s="191">
        <v>471</v>
      </c>
      <c r="B449" s="214">
        <v>580396836</v>
      </c>
      <c r="C449" s="174" t="s">
        <v>1047</v>
      </c>
      <c r="D449" s="193">
        <v>0</v>
      </c>
    </row>
    <row r="450" spans="1:4" ht="15">
      <c r="A450" s="191">
        <v>472</v>
      </c>
      <c r="B450" s="171">
        <v>580397107</v>
      </c>
      <c r="C450" s="172" t="s">
        <v>677</v>
      </c>
      <c r="D450" s="192">
        <v>46845</v>
      </c>
    </row>
    <row r="451" spans="1:4" ht="15">
      <c r="A451" s="191">
        <v>473</v>
      </c>
      <c r="B451" s="215">
        <v>580398162</v>
      </c>
      <c r="C451" s="174" t="s">
        <v>1049</v>
      </c>
      <c r="D451" s="193">
        <v>0</v>
      </c>
    </row>
    <row r="452" spans="1:4" ht="15">
      <c r="A452" s="191">
        <v>474</v>
      </c>
      <c r="B452" s="171">
        <v>580398642</v>
      </c>
      <c r="C452" s="172" t="s">
        <v>546</v>
      </c>
      <c r="D452" s="192">
        <v>76482.25</v>
      </c>
    </row>
    <row r="453" spans="1:4" ht="15">
      <c r="A453" s="191">
        <v>475</v>
      </c>
      <c r="B453" s="171">
        <v>580398782</v>
      </c>
      <c r="C453" s="172" t="s">
        <v>360</v>
      </c>
      <c r="D453" s="192">
        <v>141363.75</v>
      </c>
    </row>
    <row r="454" spans="1:4" ht="15">
      <c r="A454" s="191">
        <v>476</v>
      </c>
      <c r="B454" s="172">
        <v>580399111</v>
      </c>
      <c r="C454" s="172" t="s">
        <v>762</v>
      </c>
      <c r="D454" s="192">
        <v>27695</v>
      </c>
    </row>
    <row r="455" spans="1:4" ht="15">
      <c r="A455" s="191">
        <v>477</v>
      </c>
      <c r="B455" s="171">
        <v>580399285</v>
      </c>
      <c r="C455" s="172" t="s">
        <v>930</v>
      </c>
      <c r="D455" s="192">
        <v>3908</v>
      </c>
    </row>
    <row r="456" spans="1:4" ht="15">
      <c r="A456" s="191">
        <v>478</v>
      </c>
      <c r="B456" s="172">
        <v>580399699</v>
      </c>
      <c r="C456" s="172" t="s">
        <v>1050</v>
      </c>
      <c r="D456" s="192">
        <v>0</v>
      </c>
    </row>
    <row r="457" spans="1:4" ht="15">
      <c r="A457" s="191">
        <v>479</v>
      </c>
      <c r="B457" s="214">
        <v>580399731</v>
      </c>
      <c r="C457" s="174" t="s">
        <v>937</v>
      </c>
      <c r="D457" s="193">
        <v>3082.25</v>
      </c>
    </row>
    <row r="458" spans="1:4" ht="15">
      <c r="A458" s="191">
        <v>480</v>
      </c>
      <c r="B458" s="171">
        <v>580400166</v>
      </c>
      <c r="C458" s="172" t="s">
        <v>1051</v>
      </c>
      <c r="D458" s="192">
        <v>0</v>
      </c>
    </row>
    <row r="459" spans="1:4" ht="15">
      <c r="A459" s="191">
        <v>481</v>
      </c>
      <c r="B459" s="171">
        <v>580401339</v>
      </c>
      <c r="C459" s="172" t="s">
        <v>332</v>
      </c>
      <c r="D459" s="192">
        <v>160424</v>
      </c>
    </row>
    <row r="460" spans="1:4" ht="15">
      <c r="A460" s="191">
        <v>482</v>
      </c>
      <c r="B460" s="171">
        <v>580401818</v>
      </c>
      <c r="C460" s="172" t="s">
        <v>151</v>
      </c>
      <c r="D460" s="192">
        <v>470790</v>
      </c>
    </row>
    <row r="461" spans="1:4" ht="15">
      <c r="A461" s="191">
        <v>483</v>
      </c>
      <c r="B461" s="171">
        <v>580402048</v>
      </c>
      <c r="C461" s="172" t="s">
        <v>241</v>
      </c>
      <c r="D461" s="192">
        <v>237383.25</v>
      </c>
    </row>
    <row r="462" spans="1:4" ht="15">
      <c r="A462" s="191">
        <v>484</v>
      </c>
      <c r="B462" s="171">
        <v>580402808</v>
      </c>
      <c r="C462" s="177" t="s">
        <v>505</v>
      </c>
      <c r="D462" s="196">
        <v>87529.5</v>
      </c>
    </row>
    <row r="463" spans="1:4" ht="15">
      <c r="A463" s="191">
        <v>485</v>
      </c>
      <c r="B463" s="171">
        <v>580403178</v>
      </c>
      <c r="C463" s="172" t="s">
        <v>626</v>
      </c>
      <c r="D463" s="192">
        <v>54210.5</v>
      </c>
    </row>
    <row r="464" spans="1:4" ht="15">
      <c r="A464" s="191">
        <v>486</v>
      </c>
      <c r="B464" s="172">
        <v>580403491</v>
      </c>
      <c r="C464" s="172" t="s">
        <v>928</v>
      </c>
      <c r="D464" s="192">
        <v>3994.5</v>
      </c>
    </row>
    <row r="465" spans="1:4" ht="15">
      <c r="A465" s="191">
        <v>487</v>
      </c>
      <c r="B465" s="214">
        <v>580403590</v>
      </c>
      <c r="C465" s="174" t="s">
        <v>194</v>
      </c>
      <c r="D465" s="193">
        <v>293607</v>
      </c>
    </row>
    <row r="466" spans="1:4" ht="15">
      <c r="A466" s="191">
        <v>488</v>
      </c>
      <c r="B466" s="171">
        <v>580404069</v>
      </c>
      <c r="C466" s="172" t="s">
        <v>235</v>
      </c>
      <c r="D466" s="192">
        <f>247930.25+92010</f>
        <v>339940.25</v>
      </c>
    </row>
    <row r="467" spans="1:4" ht="15">
      <c r="A467" s="191">
        <v>490</v>
      </c>
      <c r="B467" s="171">
        <v>580404796</v>
      </c>
      <c r="C467" s="172" t="s">
        <v>468</v>
      </c>
      <c r="D467" s="192">
        <v>98365.25</v>
      </c>
    </row>
    <row r="468" spans="1:4" ht="15">
      <c r="A468" s="191">
        <v>491</v>
      </c>
      <c r="B468" s="214">
        <v>580405074</v>
      </c>
      <c r="C468" s="174" t="s">
        <v>908</v>
      </c>
      <c r="D468" s="193">
        <v>6421.5</v>
      </c>
    </row>
    <row r="469" spans="1:4" ht="15">
      <c r="A469" s="191">
        <v>492</v>
      </c>
      <c r="B469" s="171">
        <v>580406437</v>
      </c>
      <c r="C469" s="172" t="s">
        <v>331</v>
      </c>
      <c r="D469" s="192">
        <v>161454.5</v>
      </c>
    </row>
    <row r="470" spans="1:4" ht="15">
      <c r="A470" s="191">
        <v>493</v>
      </c>
      <c r="B470" s="171">
        <v>580406817</v>
      </c>
      <c r="C470" s="172" t="s">
        <v>510</v>
      </c>
      <c r="D470" s="192">
        <v>86785.5</v>
      </c>
    </row>
    <row r="471" spans="1:4" ht="15">
      <c r="A471" s="191">
        <v>494</v>
      </c>
      <c r="B471" s="171">
        <v>580407054</v>
      </c>
      <c r="C471" s="172" t="s">
        <v>801</v>
      </c>
      <c r="D471" s="192">
        <v>20612.75</v>
      </c>
    </row>
    <row r="472" spans="1:4" ht="15">
      <c r="A472" s="191">
        <v>495</v>
      </c>
      <c r="B472" s="214">
        <v>580407609</v>
      </c>
      <c r="C472" s="174" t="s">
        <v>683</v>
      </c>
      <c r="D472" s="193">
        <v>45646</v>
      </c>
    </row>
    <row r="473" spans="1:4" ht="15">
      <c r="A473" s="191">
        <v>496</v>
      </c>
      <c r="B473" s="171">
        <v>580407773</v>
      </c>
      <c r="C473" s="172" t="s">
        <v>485</v>
      </c>
      <c r="D473" s="192">
        <v>94701</v>
      </c>
    </row>
    <row r="474" spans="1:4" ht="15">
      <c r="A474" s="191">
        <v>497</v>
      </c>
      <c r="B474" s="171">
        <v>580407880</v>
      </c>
      <c r="C474" s="172" t="s">
        <v>232</v>
      </c>
      <c r="D474" s="192">
        <v>249980</v>
      </c>
    </row>
    <row r="475" spans="1:4" ht="15">
      <c r="A475" s="191">
        <v>498</v>
      </c>
      <c r="B475" s="171">
        <v>580408607</v>
      </c>
      <c r="C475" s="172" t="s">
        <v>460</v>
      </c>
      <c r="D475" s="192">
        <v>101498.25</v>
      </c>
    </row>
    <row r="476" spans="1:4" ht="15">
      <c r="A476" s="191">
        <v>499</v>
      </c>
      <c r="B476" s="171">
        <v>580408847</v>
      </c>
      <c r="C476" s="172" t="s">
        <v>372</v>
      </c>
      <c r="D476" s="192">
        <v>138093</v>
      </c>
    </row>
    <row r="477" spans="1:4" ht="15">
      <c r="A477" s="191">
        <v>500</v>
      </c>
      <c r="B477" s="171">
        <v>580409605</v>
      </c>
      <c r="C477" s="172" t="s">
        <v>748</v>
      </c>
      <c r="D477" s="192">
        <v>30680.75</v>
      </c>
    </row>
    <row r="478" spans="1:4" ht="15">
      <c r="A478" s="191">
        <v>501</v>
      </c>
      <c r="B478" s="171">
        <v>580410108</v>
      </c>
      <c r="C478" s="172" t="s">
        <v>414</v>
      </c>
      <c r="D478" s="192">
        <v>119570.75</v>
      </c>
    </row>
    <row r="479" spans="1:4" ht="15">
      <c r="A479" s="191">
        <v>502</v>
      </c>
      <c r="B479" s="172">
        <v>580410140</v>
      </c>
      <c r="C479" s="172" t="s">
        <v>1052</v>
      </c>
      <c r="D479" s="192">
        <v>0</v>
      </c>
    </row>
    <row r="480" spans="1:4" ht="15">
      <c r="A480" s="191">
        <v>503</v>
      </c>
      <c r="B480" s="214">
        <v>580410264</v>
      </c>
      <c r="C480" s="174" t="s">
        <v>838</v>
      </c>
      <c r="D480" s="193">
        <v>14596.75</v>
      </c>
    </row>
    <row r="481" spans="1:4" ht="15">
      <c r="A481" s="191">
        <v>504</v>
      </c>
      <c r="B481" s="188">
        <v>580410611</v>
      </c>
      <c r="C481" s="188" t="s">
        <v>763</v>
      </c>
      <c r="D481" s="205">
        <v>27695</v>
      </c>
    </row>
    <row r="482" spans="1:4" ht="15">
      <c r="A482" s="191">
        <v>505</v>
      </c>
      <c r="B482" s="171">
        <v>580410694</v>
      </c>
      <c r="C482" s="172" t="s">
        <v>721</v>
      </c>
      <c r="D482" s="192">
        <v>36332</v>
      </c>
    </row>
    <row r="483" spans="1:4" ht="15">
      <c r="A483" s="191">
        <v>506</v>
      </c>
      <c r="B483" s="171">
        <v>580410991</v>
      </c>
      <c r="C483" s="172" t="s">
        <v>597</v>
      </c>
      <c r="D483" s="192">
        <v>60017</v>
      </c>
    </row>
    <row r="484" spans="1:4" ht="15">
      <c r="A484" s="191">
        <v>507</v>
      </c>
      <c r="B484" s="171">
        <v>580411858</v>
      </c>
      <c r="C484" s="175" t="s">
        <v>222</v>
      </c>
      <c r="D484" s="194">
        <v>261552.75</v>
      </c>
    </row>
    <row r="485" spans="1:4" ht="15">
      <c r="A485" s="191">
        <v>508</v>
      </c>
      <c r="B485" s="214">
        <v>580411908</v>
      </c>
      <c r="C485" s="174" t="s">
        <v>437</v>
      </c>
      <c r="D485" s="193">
        <v>110779.25</v>
      </c>
    </row>
    <row r="486" spans="1:4" ht="15">
      <c r="A486" s="191">
        <v>509</v>
      </c>
      <c r="B486" s="171">
        <v>580412294</v>
      </c>
      <c r="C486" s="172" t="s">
        <v>1053</v>
      </c>
      <c r="D486" s="192">
        <v>0</v>
      </c>
    </row>
    <row r="487" spans="1:4" ht="15">
      <c r="A487" s="191">
        <v>510</v>
      </c>
      <c r="B487" s="171">
        <v>580412898</v>
      </c>
      <c r="C487" s="172" t="s">
        <v>1054</v>
      </c>
      <c r="D487" s="192">
        <v>0</v>
      </c>
    </row>
    <row r="488" spans="1:4" ht="15">
      <c r="A488" s="191">
        <v>511</v>
      </c>
      <c r="B488" s="172">
        <v>580413342</v>
      </c>
      <c r="C488" s="172" t="s">
        <v>1055</v>
      </c>
      <c r="D488" s="192">
        <v>0</v>
      </c>
    </row>
    <row r="489" spans="1:4" ht="15">
      <c r="A489" s="191">
        <v>512</v>
      </c>
      <c r="B489" s="172">
        <v>580413805</v>
      </c>
      <c r="C489" s="172" t="s">
        <v>1056</v>
      </c>
      <c r="D489" s="192">
        <v>0</v>
      </c>
    </row>
    <row r="490" spans="1:4" ht="15">
      <c r="A490" s="191">
        <v>513</v>
      </c>
      <c r="B490" s="171">
        <v>580413961</v>
      </c>
      <c r="C490" s="172" t="s">
        <v>265</v>
      </c>
      <c r="D490" s="192">
        <v>208300.5</v>
      </c>
    </row>
    <row r="491" spans="1:4" ht="15">
      <c r="A491" s="191">
        <v>514</v>
      </c>
      <c r="B491" s="171">
        <v>580413995</v>
      </c>
      <c r="C491" s="172" t="s">
        <v>413</v>
      </c>
      <c r="D491" s="192">
        <v>120354.5</v>
      </c>
    </row>
    <row r="492" spans="1:4" ht="15">
      <c r="A492" s="191">
        <v>515</v>
      </c>
      <c r="B492" s="171">
        <v>580414118</v>
      </c>
      <c r="C492" s="172" t="s">
        <v>709</v>
      </c>
      <c r="D492" s="192">
        <v>40216</v>
      </c>
    </row>
    <row r="493" spans="1:4" ht="15">
      <c r="A493" s="191">
        <v>516</v>
      </c>
      <c r="B493" s="171">
        <v>580414266</v>
      </c>
      <c r="C493" s="172" t="s">
        <v>186</v>
      </c>
      <c r="D493" s="192">
        <v>316573.25</v>
      </c>
    </row>
    <row r="494" spans="1:4" ht="15">
      <c r="A494" s="191">
        <v>517</v>
      </c>
      <c r="B494" s="171">
        <v>580414613</v>
      </c>
      <c r="C494" s="172" t="s">
        <v>217</v>
      </c>
      <c r="D494" s="192">
        <v>267434.5</v>
      </c>
    </row>
    <row r="495" spans="1:4" ht="15">
      <c r="A495" s="191">
        <v>518</v>
      </c>
      <c r="B495" s="171">
        <v>580414803</v>
      </c>
      <c r="C495" s="172" t="s">
        <v>625</v>
      </c>
      <c r="D495" s="192">
        <v>54358.25</v>
      </c>
    </row>
    <row r="496" spans="1:4" ht="15">
      <c r="A496" s="191">
        <v>519</v>
      </c>
      <c r="B496" s="171">
        <v>580415040</v>
      </c>
      <c r="C496" s="172" t="s">
        <v>234</v>
      </c>
      <c r="D496" s="192">
        <v>248810.75</v>
      </c>
    </row>
    <row r="497" spans="1:4" ht="15">
      <c r="A497" s="191">
        <v>520</v>
      </c>
      <c r="B497" s="171">
        <v>580415453</v>
      </c>
      <c r="C497" s="172" t="s">
        <v>1057</v>
      </c>
      <c r="D497" s="192">
        <v>0</v>
      </c>
    </row>
    <row r="498" spans="1:4" ht="15">
      <c r="A498" s="191">
        <v>521</v>
      </c>
      <c r="B498" s="215">
        <v>580415495</v>
      </c>
      <c r="C498" s="174" t="s">
        <v>1058</v>
      </c>
      <c r="D498" s="193">
        <v>0</v>
      </c>
    </row>
    <row r="499" spans="1:4" ht="15">
      <c r="A499" s="191">
        <v>522</v>
      </c>
      <c r="B499" s="214">
        <v>580416824</v>
      </c>
      <c r="C499" s="174" t="s">
        <v>155</v>
      </c>
      <c r="D499" s="193">
        <f>411625+379981</f>
        <v>791606</v>
      </c>
    </row>
    <row r="500" spans="1:4" ht="15">
      <c r="A500" s="191">
        <v>523</v>
      </c>
      <c r="B500" s="171">
        <v>580417020</v>
      </c>
      <c r="C500" s="172" t="s">
        <v>596</v>
      </c>
      <c r="D500" s="192">
        <v>60103.5</v>
      </c>
    </row>
    <row r="501" spans="1:4" ht="15">
      <c r="A501" s="191">
        <v>524</v>
      </c>
      <c r="B501" s="171">
        <v>580417103</v>
      </c>
      <c r="C501" s="172" t="s">
        <v>1059</v>
      </c>
      <c r="D501" s="192">
        <v>0</v>
      </c>
    </row>
    <row r="502" spans="1:4" ht="15">
      <c r="A502" s="191">
        <v>525</v>
      </c>
      <c r="B502" s="207">
        <v>580417509</v>
      </c>
      <c r="C502" s="208" t="s">
        <v>117</v>
      </c>
      <c r="D502" s="209">
        <f>1294166.5+96931</f>
        <v>1391097.5</v>
      </c>
    </row>
    <row r="503" spans="1:4" ht="15">
      <c r="A503" s="191">
        <v>526</v>
      </c>
      <c r="B503" s="171">
        <v>580417608</v>
      </c>
      <c r="C503" s="172" t="s">
        <v>154</v>
      </c>
      <c r="D503" s="192">
        <f>447536.25+314798</f>
        <v>762334.25</v>
      </c>
    </row>
    <row r="504" spans="1:4" ht="15">
      <c r="A504" s="191">
        <v>528</v>
      </c>
      <c r="B504" s="171">
        <v>580417681</v>
      </c>
      <c r="C504" s="172" t="s">
        <v>304</v>
      </c>
      <c r="D504" s="192">
        <v>176726</v>
      </c>
    </row>
    <row r="505" spans="1:4" ht="15">
      <c r="A505" s="191">
        <v>529</v>
      </c>
      <c r="B505" s="171">
        <v>580417715</v>
      </c>
      <c r="C505" s="172" t="s">
        <v>500</v>
      </c>
      <c r="D505" s="192">
        <v>87894</v>
      </c>
    </row>
    <row r="506" spans="1:4" ht="15">
      <c r="A506" s="191">
        <v>530</v>
      </c>
      <c r="B506" s="172">
        <v>580417863</v>
      </c>
      <c r="C506" s="172" t="s">
        <v>1060</v>
      </c>
      <c r="D506" s="192">
        <v>0</v>
      </c>
    </row>
    <row r="507" spans="1:4" ht="15">
      <c r="A507" s="191">
        <v>531</v>
      </c>
      <c r="B507" s="171">
        <v>580418226</v>
      </c>
      <c r="C507" s="172" t="s">
        <v>645</v>
      </c>
      <c r="D507" s="192">
        <v>51911</v>
      </c>
    </row>
    <row r="508" spans="1:4" ht="15">
      <c r="A508" s="191">
        <v>532</v>
      </c>
      <c r="B508" s="171">
        <v>580418663</v>
      </c>
      <c r="C508" s="172" t="s">
        <v>276</v>
      </c>
      <c r="D508" s="192">
        <v>201726.25</v>
      </c>
    </row>
    <row r="509" spans="1:4" ht="15">
      <c r="A509" s="191">
        <v>533</v>
      </c>
      <c r="B509" s="171">
        <v>580418689</v>
      </c>
      <c r="C509" s="172" t="s">
        <v>691</v>
      </c>
      <c r="D509" s="192">
        <v>43234</v>
      </c>
    </row>
    <row r="510" spans="1:4" ht="15">
      <c r="A510" s="191">
        <v>534</v>
      </c>
      <c r="B510" s="171">
        <v>580418853</v>
      </c>
      <c r="C510" s="172" t="s">
        <v>342</v>
      </c>
      <c r="D510" s="192">
        <v>154496.75</v>
      </c>
    </row>
    <row r="511" spans="1:4" ht="15">
      <c r="A511" s="191">
        <v>535</v>
      </c>
      <c r="B511" s="172">
        <v>580418952</v>
      </c>
      <c r="C511" s="172" t="s">
        <v>1061</v>
      </c>
      <c r="D511" s="192">
        <v>0</v>
      </c>
    </row>
    <row r="512" spans="1:4" ht="15">
      <c r="A512" s="191">
        <v>536</v>
      </c>
      <c r="B512" s="171">
        <v>580418960</v>
      </c>
      <c r="C512" s="172" t="s">
        <v>148</v>
      </c>
      <c r="D512" s="192">
        <f>475036+214838</f>
        <v>689874</v>
      </c>
    </row>
    <row r="513" spans="1:4" ht="15">
      <c r="A513" s="191">
        <v>537</v>
      </c>
      <c r="B513" s="171">
        <v>580419216</v>
      </c>
      <c r="C513" s="172" t="s">
        <v>604</v>
      </c>
      <c r="D513" s="192">
        <v>58159.5</v>
      </c>
    </row>
    <row r="514" spans="1:4" ht="15">
      <c r="A514" s="191">
        <v>538</v>
      </c>
      <c r="B514" s="171">
        <v>580419265</v>
      </c>
      <c r="C514" s="172" t="s">
        <v>1062</v>
      </c>
      <c r="D514" s="192">
        <v>0</v>
      </c>
    </row>
    <row r="515" spans="1:4" ht="15">
      <c r="A515" s="191">
        <v>539</v>
      </c>
      <c r="B515" s="171">
        <v>580419315</v>
      </c>
      <c r="C515" s="172" t="s">
        <v>213</v>
      </c>
      <c r="D515" s="192">
        <v>270879.75</v>
      </c>
    </row>
    <row r="516" spans="1:4" ht="15">
      <c r="A516" s="191">
        <v>540</v>
      </c>
      <c r="B516" s="171">
        <v>580419380</v>
      </c>
      <c r="C516" s="172" t="s">
        <v>1063</v>
      </c>
      <c r="D516" s="192">
        <v>0</v>
      </c>
    </row>
    <row r="517" spans="1:4" ht="15">
      <c r="A517" s="191">
        <v>541</v>
      </c>
      <c r="B517" s="171">
        <v>580419588</v>
      </c>
      <c r="C517" s="172" t="s">
        <v>1064</v>
      </c>
      <c r="D517" s="192">
        <v>0</v>
      </c>
    </row>
    <row r="518" spans="1:4" ht="15">
      <c r="A518" s="191">
        <v>542</v>
      </c>
      <c r="B518" s="171">
        <v>580419810</v>
      </c>
      <c r="C518" s="172" t="s">
        <v>346</v>
      </c>
      <c r="D518" s="192">
        <v>150508.25</v>
      </c>
    </row>
    <row r="519" spans="1:4" ht="15">
      <c r="A519" s="191">
        <v>543</v>
      </c>
      <c r="B519" s="171">
        <v>580419950</v>
      </c>
      <c r="C519" s="172" t="s">
        <v>438</v>
      </c>
      <c r="D519" s="192">
        <v>110632.5</v>
      </c>
    </row>
    <row r="520" spans="1:4" ht="15">
      <c r="A520" s="191">
        <v>544</v>
      </c>
      <c r="B520" s="172">
        <v>580420180</v>
      </c>
      <c r="C520" s="172" t="s">
        <v>1065</v>
      </c>
      <c r="D520" s="192">
        <v>0</v>
      </c>
    </row>
    <row r="521" spans="1:4" ht="15">
      <c r="A521" s="191">
        <v>545</v>
      </c>
      <c r="B521" s="172">
        <v>580420230</v>
      </c>
      <c r="C521" s="172" t="s">
        <v>1066</v>
      </c>
      <c r="D521" s="192">
        <v>0</v>
      </c>
    </row>
    <row r="522" spans="1:4" ht="15">
      <c r="A522" s="191">
        <v>546</v>
      </c>
      <c r="B522" s="172">
        <v>580420339</v>
      </c>
      <c r="C522" s="172" t="s">
        <v>1067</v>
      </c>
      <c r="D522" s="192">
        <v>0</v>
      </c>
    </row>
    <row r="523" spans="1:4" ht="15">
      <c r="A523" s="191">
        <v>547</v>
      </c>
      <c r="B523" s="171">
        <v>580420347</v>
      </c>
      <c r="C523" s="172" t="s">
        <v>165</v>
      </c>
      <c r="D523" s="192">
        <v>364954.75</v>
      </c>
    </row>
    <row r="524" spans="1:4" ht="15">
      <c r="A524" s="191">
        <v>548</v>
      </c>
      <c r="B524" s="171">
        <v>580420768</v>
      </c>
      <c r="C524" s="172" t="s">
        <v>347</v>
      </c>
      <c r="D524" s="192">
        <v>150414.75</v>
      </c>
    </row>
    <row r="525" spans="1:4" ht="15">
      <c r="A525" s="191">
        <v>549</v>
      </c>
      <c r="B525" s="171">
        <v>580420883</v>
      </c>
      <c r="C525" s="172" t="s">
        <v>529</v>
      </c>
      <c r="D525" s="192">
        <v>82325.25</v>
      </c>
    </row>
    <row r="526" spans="1:4" ht="15">
      <c r="A526" s="191">
        <v>550</v>
      </c>
      <c r="B526" s="172">
        <v>580421105</v>
      </c>
      <c r="C526" s="172" t="s">
        <v>243</v>
      </c>
      <c r="D526" s="192">
        <f>232518+17423</f>
        <v>249941</v>
      </c>
    </row>
    <row r="527" spans="1:4" ht="15">
      <c r="A527" s="191">
        <v>551</v>
      </c>
      <c r="B527" s="216">
        <v>580421329</v>
      </c>
      <c r="C527" s="174" t="s">
        <v>690</v>
      </c>
      <c r="D527" s="193">
        <v>43559</v>
      </c>
    </row>
    <row r="528" spans="1:4" ht="15">
      <c r="A528" s="191">
        <v>552</v>
      </c>
      <c r="B528" s="172">
        <v>580421402</v>
      </c>
      <c r="C528" s="172" t="s">
        <v>788</v>
      </c>
      <c r="D528" s="192">
        <v>23076.75</v>
      </c>
    </row>
    <row r="529" spans="1:4" ht="15">
      <c r="A529" s="191">
        <v>553</v>
      </c>
      <c r="B529" s="171">
        <v>580421915</v>
      </c>
      <c r="C529" s="172" t="s">
        <v>124</v>
      </c>
      <c r="D529" s="192">
        <v>862744.5</v>
      </c>
    </row>
    <row r="530" spans="1:4" ht="15">
      <c r="A530" s="191">
        <v>554</v>
      </c>
      <c r="B530" s="171">
        <v>580421972</v>
      </c>
      <c r="C530" s="172" t="s">
        <v>795</v>
      </c>
      <c r="D530" s="192">
        <v>21993</v>
      </c>
    </row>
    <row r="531" spans="1:4" ht="15">
      <c r="A531" s="191">
        <v>555</v>
      </c>
      <c r="B531" s="171">
        <v>580422129</v>
      </c>
      <c r="C531" s="172" t="s">
        <v>847</v>
      </c>
      <c r="D531" s="192">
        <v>13208</v>
      </c>
    </row>
    <row r="532" spans="1:4" ht="15">
      <c r="A532" s="191">
        <v>556</v>
      </c>
      <c r="B532" s="171">
        <v>580422277</v>
      </c>
      <c r="C532" s="172" t="s">
        <v>349</v>
      </c>
      <c r="D532" s="192">
        <v>148503.25</v>
      </c>
    </row>
    <row r="533" spans="1:4" ht="15">
      <c r="A533" s="191">
        <v>557</v>
      </c>
      <c r="B533" s="171">
        <v>580422962</v>
      </c>
      <c r="C533" s="172" t="s">
        <v>777</v>
      </c>
      <c r="D533" s="192">
        <v>25779</v>
      </c>
    </row>
    <row r="534" spans="1:4" ht="15">
      <c r="A534" s="191">
        <v>558</v>
      </c>
      <c r="B534" s="171">
        <v>580423069</v>
      </c>
      <c r="C534" s="172" t="s">
        <v>288</v>
      </c>
      <c r="D534" s="192">
        <v>191801.25</v>
      </c>
    </row>
    <row r="535" spans="1:4" ht="15">
      <c r="A535" s="191">
        <v>559</v>
      </c>
      <c r="B535" s="171">
        <v>580424406</v>
      </c>
      <c r="C535" s="172" t="s">
        <v>692</v>
      </c>
      <c r="D535" s="192">
        <v>43016</v>
      </c>
    </row>
    <row r="536" spans="1:4" ht="15">
      <c r="A536" s="191">
        <v>560</v>
      </c>
      <c r="B536" s="171">
        <v>580424638</v>
      </c>
      <c r="C536" s="172" t="s">
        <v>128</v>
      </c>
      <c r="D536" s="192">
        <v>713388.5</v>
      </c>
    </row>
    <row r="537" spans="1:4" ht="15">
      <c r="A537" s="191">
        <v>561</v>
      </c>
      <c r="B537" s="214">
        <v>580425718</v>
      </c>
      <c r="C537" s="174" t="s">
        <v>756</v>
      </c>
      <c r="D537" s="193">
        <v>29640.800000000003</v>
      </c>
    </row>
    <row r="538" spans="1:4" ht="15">
      <c r="A538" s="191">
        <v>562</v>
      </c>
      <c r="B538" s="171">
        <v>580428670</v>
      </c>
      <c r="C538" s="172" t="s">
        <v>1068</v>
      </c>
      <c r="D538" s="192">
        <v>0</v>
      </c>
    </row>
    <row r="539" spans="1:4" ht="15">
      <c r="A539" s="191">
        <v>563</v>
      </c>
      <c r="B539" s="171">
        <v>580428878</v>
      </c>
      <c r="C539" s="172" t="s">
        <v>600</v>
      </c>
      <c r="D539" s="192">
        <v>59220.5</v>
      </c>
    </row>
    <row r="540" spans="1:4" ht="15">
      <c r="A540" s="191">
        <v>564</v>
      </c>
      <c r="B540" s="171">
        <v>580429728</v>
      </c>
      <c r="C540" s="172" t="s">
        <v>1071</v>
      </c>
      <c r="D540" s="192">
        <v>0</v>
      </c>
    </row>
    <row r="541" spans="1:4" ht="15">
      <c r="A541" s="191">
        <v>565</v>
      </c>
      <c r="B541" s="171">
        <v>580430072</v>
      </c>
      <c r="C541" s="172" t="s">
        <v>365</v>
      </c>
      <c r="D541" s="192">
        <v>139124</v>
      </c>
    </row>
    <row r="542" spans="1:4" ht="15">
      <c r="A542" s="191">
        <v>566</v>
      </c>
      <c r="B542" s="172">
        <v>580430296</v>
      </c>
      <c r="C542" s="172" t="s">
        <v>187</v>
      </c>
      <c r="D542" s="192">
        <v>316211.75</v>
      </c>
    </row>
    <row r="543" spans="1:4" ht="15">
      <c r="A543" s="191">
        <v>567</v>
      </c>
      <c r="B543" s="171">
        <v>580430643</v>
      </c>
      <c r="C543" s="172" t="s">
        <v>319</v>
      </c>
      <c r="D543" s="192">
        <v>170086</v>
      </c>
    </row>
    <row r="544" spans="1:4" ht="15">
      <c r="A544" s="191">
        <v>568</v>
      </c>
      <c r="B544" s="171">
        <v>580431393</v>
      </c>
      <c r="C544" s="172" t="s">
        <v>216</v>
      </c>
      <c r="D544" s="192">
        <v>267475.5</v>
      </c>
    </row>
    <row r="545" spans="1:4" ht="15">
      <c r="A545" s="191">
        <v>569</v>
      </c>
      <c r="B545" s="171">
        <v>580431559</v>
      </c>
      <c r="C545" s="172" t="s">
        <v>817</v>
      </c>
      <c r="D545" s="192">
        <v>16689</v>
      </c>
    </row>
    <row r="546" spans="1:4" ht="15">
      <c r="A546" s="191">
        <v>570</v>
      </c>
      <c r="B546" s="171">
        <v>580431898</v>
      </c>
      <c r="C546" s="172" t="s">
        <v>378</v>
      </c>
      <c r="D546" s="192">
        <v>133906.75</v>
      </c>
    </row>
    <row r="547" spans="1:4" ht="15">
      <c r="A547" s="191">
        <v>571</v>
      </c>
      <c r="B547" s="171">
        <v>580431955</v>
      </c>
      <c r="C547" s="172" t="s">
        <v>439</v>
      </c>
      <c r="D547" s="192">
        <v>110140.5</v>
      </c>
    </row>
    <row r="548" spans="1:4" ht="15">
      <c r="A548" s="191">
        <v>572</v>
      </c>
      <c r="B548" s="214">
        <v>580432169</v>
      </c>
      <c r="C548" s="174" t="s">
        <v>406</v>
      </c>
      <c r="D548" s="193">
        <v>121728</v>
      </c>
    </row>
    <row r="549" spans="1:4" ht="15">
      <c r="A549" s="191">
        <v>573</v>
      </c>
      <c r="B549" s="171">
        <v>580432748</v>
      </c>
      <c r="C549" s="172" t="s">
        <v>1072</v>
      </c>
      <c r="D549" s="192">
        <v>0</v>
      </c>
    </row>
    <row r="550" spans="1:4" ht="15">
      <c r="A550" s="191">
        <v>574</v>
      </c>
      <c r="B550" s="171">
        <v>580432755</v>
      </c>
      <c r="C550" s="172" t="s">
        <v>321</v>
      </c>
      <c r="D550" s="192">
        <v>169557</v>
      </c>
    </row>
    <row r="551" spans="1:4" ht="15">
      <c r="A551" s="191">
        <v>575</v>
      </c>
      <c r="B551" s="171">
        <v>580433043</v>
      </c>
      <c r="C551" s="172" t="s">
        <v>1073</v>
      </c>
      <c r="D551" s="192">
        <v>0</v>
      </c>
    </row>
    <row r="552" spans="1:4" ht="15">
      <c r="A552" s="191">
        <v>576</v>
      </c>
      <c r="B552" s="171">
        <v>580433134</v>
      </c>
      <c r="C552" s="172" t="s">
        <v>678</v>
      </c>
      <c r="D552" s="192">
        <v>46845</v>
      </c>
    </row>
    <row r="553" spans="1:4" ht="15">
      <c r="A553" s="191">
        <v>577</v>
      </c>
      <c r="B553" s="171">
        <v>580433449</v>
      </c>
      <c r="C553" s="172" t="s">
        <v>615</v>
      </c>
      <c r="D553" s="192">
        <v>55573.600000000006</v>
      </c>
    </row>
    <row r="554" spans="1:4" ht="15">
      <c r="A554" s="191">
        <v>578</v>
      </c>
      <c r="B554" s="171">
        <v>580433589</v>
      </c>
      <c r="C554" s="172" t="s">
        <v>613</v>
      </c>
      <c r="D554" s="192">
        <v>55884</v>
      </c>
    </row>
    <row r="555" spans="1:4" ht="15">
      <c r="A555" s="191">
        <v>579</v>
      </c>
      <c r="B555" s="171">
        <v>580433910</v>
      </c>
      <c r="C555" s="172" t="s">
        <v>1074</v>
      </c>
      <c r="D555" s="192">
        <v>0</v>
      </c>
    </row>
    <row r="556" spans="1:4" ht="15">
      <c r="A556" s="191">
        <v>580</v>
      </c>
      <c r="B556" s="171">
        <v>580434041</v>
      </c>
      <c r="C556" s="172" t="s">
        <v>1075</v>
      </c>
      <c r="D556" s="192">
        <v>0</v>
      </c>
    </row>
    <row r="557" spans="1:4" ht="15">
      <c r="A557" s="191">
        <v>581</v>
      </c>
      <c r="B557" s="171">
        <v>580435014</v>
      </c>
      <c r="C557" s="172" t="s">
        <v>285</v>
      </c>
      <c r="D557" s="192">
        <v>195666.75</v>
      </c>
    </row>
    <row r="558" spans="1:4" ht="15">
      <c r="A558" s="191">
        <v>582</v>
      </c>
      <c r="B558" s="171">
        <v>580435105</v>
      </c>
      <c r="C558" s="172" t="s">
        <v>357</v>
      </c>
      <c r="D558" s="192">
        <v>143194</v>
      </c>
    </row>
    <row r="559" spans="1:4" ht="15">
      <c r="A559" s="191">
        <v>583</v>
      </c>
      <c r="B559" s="172">
        <v>580435600</v>
      </c>
      <c r="C559" s="172" t="s">
        <v>1076</v>
      </c>
      <c r="D559" s="192">
        <v>0</v>
      </c>
    </row>
    <row r="560" spans="1:4" ht="15">
      <c r="A560" s="191">
        <v>584</v>
      </c>
      <c r="B560" s="171">
        <v>580435980</v>
      </c>
      <c r="C560" s="172" t="s">
        <v>1077</v>
      </c>
      <c r="D560" s="192">
        <v>0</v>
      </c>
    </row>
    <row r="561" spans="1:4" ht="15">
      <c r="A561" s="191">
        <v>585</v>
      </c>
      <c r="B561" s="171">
        <v>580436061</v>
      </c>
      <c r="C561" s="172" t="s">
        <v>725</v>
      </c>
      <c r="D561" s="192">
        <v>35327</v>
      </c>
    </row>
    <row r="562" spans="1:4" ht="15">
      <c r="A562" s="191">
        <v>586</v>
      </c>
      <c r="B562" s="171">
        <v>580438422</v>
      </c>
      <c r="C562" s="172" t="s">
        <v>364</v>
      </c>
      <c r="D562" s="192">
        <v>139156</v>
      </c>
    </row>
    <row r="563" spans="1:4" ht="15">
      <c r="A563" s="191">
        <v>587</v>
      </c>
      <c r="B563" s="171">
        <v>580438448</v>
      </c>
      <c r="C563" s="172" t="s">
        <v>353</v>
      </c>
      <c r="D563" s="192">
        <v>146371.5</v>
      </c>
    </row>
    <row r="564" spans="1:4" ht="15">
      <c r="A564" s="191">
        <v>588</v>
      </c>
      <c r="B564" s="171">
        <v>580438745</v>
      </c>
      <c r="C564" s="172" t="s">
        <v>201</v>
      </c>
      <c r="D564" s="192">
        <f>282840.25+295226.426882384</f>
        <v>578066.676882384</v>
      </c>
    </row>
    <row r="565" spans="1:4" ht="15">
      <c r="A565" s="191">
        <v>590</v>
      </c>
      <c r="B565" s="171">
        <v>580438935</v>
      </c>
      <c r="C565" s="172" t="s">
        <v>153</v>
      </c>
      <c r="D565" s="192">
        <f>457754.5+101034+193530.280322455</f>
        <v>752318.78032245499</v>
      </c>
    </row>
    <row r="566" spans="1:4" ht="15">
      <c r="A566" s="191">
        <v>592</v>
      </c>
      <c r="B566" s="171">
        <v>580439354</v>
      </c>
      <c r="C566" s="172" t="s">
        <v>585</v>
      </c>
      <c r="D566" s="192">
        <v>61883.600000000006</v>
      </c>
    </row>
    <row r="567" spans="1:4" ht="15">
      <c r="A567" s="191">
        <v>593</v>
      </c>
      <c r="B567" s="171">
        <v>580439412</v>
      </c>
      <c r="C567" s="172" t="s">
        <v>400</v>
      </c>
      <c r="D567" s="192">
        <v>125223</v>
      </c>
    </row>
    <row r="568" spans="1:4" ht="15">
      <c r="A568" s="191">
        <v>594</v>
      </c>
      <c r="B568" s="172">
        <v>580439453</v>
      </c>
      <c r="C568" s="172" t="s">
        <v>218</v>
      </c>
      <c r="D568" s="192">
        <f>265163+268388</f>
        <v>533551</v>
      </c>
    </row>
    <row r="569" spans="1:4" ht="15">
      <c r="A569" s="191">
        <v>596</v>
      </c>
      <c r="B569" s="172">
        <v>580439578</v>
      </c>
      <c r="C569" s="172" t="s">
        <v>1078</v>
      </c>
      <c r="D569" s="192">
        <v>0</v>
      </c>
    </row>
    <row r="570" spans="1:4" ht="15">
      <c r="A570" s="191">
        <v>597</v>
      </c>
      <c r="B570" s="172">
        <v>580439602</v>
      </c>
      <c r="C570" s="172" t="s">
        <v>1079</v>
      </c>
      <c r="D570" s="192">
        <v>0</v>
      </c>
    </row>
    <row r="571" spans="1:4" ht="15">
      <c r="A571" s="191">
        <v>598</v>
      </c>
      <c r="B571" s="171">
        <v>580439826</v>
      </c>
      <c r="C571" s="172" t="s">
        <v>850</v>
      </c>
      <c r="D571" s="192">
        <v>12637.5</v>
      </c>
    </row>
    <row r="572" spans="1:4" ht="15">
      <c r="A572" s="191">
        <v>599</v>
      </c>
      <c r="B572" s="171">
        <v>580439917</v>
      </c>
      <c r="C572" s="172" t="s">
        <v>481</v>
      </c>
      <c r="D572" s="192">
        <v>95311</v>
      </c>
    </row>
    <row r="573" spans="1:4">
      <c r="A573" s="191">
        <v>600</v>
      </c>
      <c r="B573" s="218">
        <v>580440287</v>
      </c>
      <c r="C573" s="183" t="s">
        <v>1080</v>
      </c>
      <c r="D573" s="201">
        <v>0</v>
      </c>
    </row>
    <row r="574" spans="1:4" ht="15">
      <c r="A574" s="191">
        <v>601</v>
      </c>
      <c r="B574" s="171">
        <v>580441772</v>
      </c>
      <c r="C574" s="172" t="s">
        <v>298</v>
      </c>
      <c r="D574" s="192">
        <v>185614</v>
      </c>
    </row>
    <row r="575" spans="1:4" ht="15">
      <c r="A575" s="191">
        <v>602</v>
      </c>
      <c r="B575" s="171">
        <v>580441863</v>
      </c>
      <c r="C575" s="172" t="s">
        <v>1081</v>
      </c>
      <c r="D575" s="192">
        <v>0</v>
      </c>
    </row>
    <row r="576" spans="1:4" ht="15">
      <c r="A576" s="191">
        <v>603</v>
      </c>
      <c r="B576" s="171">
        <v>580441921</v>
      </c>
      <c r="C576" s="172" t="s">
        <v>465</v>
      </c>
      <c r="D576" s="192">
        <v>99745</v>
      </c>
    </row>
    <row r="577" spans="1:4" ht="15">
      <c r="A577" s="191">
        <v>604</v>
      </c>
      <c r="B577" s="172">
        <v>580442077</v>
      </c>
      <c r="C577" s="172" t="s">
        <v>568</v>
      </c>
      <c r="D577" s="192">
        <v>68414.600000000006</v>
      </c>
    </row>
    <row r="578" spans="1:4" ht="15">
      <c r="A578" s="191">
        <v>605</v>
      </c>
      <c r="B578" s="171">
        <v>580442085</v>
      </c>
      <c r="C578" s="172" t="s">
        <v>491</v>
      </c>
      <c r="D578" s="192">
        <v>93832</v>
      </c>
    </row>
    <row r="579" spans="1:4" ht="15">
      <c r="A579" s="191">
        <v>606</v>
      </c>
      <c r="B579" s="171">
        <v>580442309</v>
      </c>
      <c r="C579" s="172" t="s">
        <v>741</v>
      </c>
      <c r="D579" s="192">
        <v>32156</v>
      </c>
    </row>
    <row r="580" spans="1:4" ht="15">
      <c r="A580" s="191">
        <v>607</v>
      </c>
      <c r="B580" s="171">
        <v>580442309</v>
      </c>
      <c r="C580" s="172" t="s">
        <v>741</v>
      </c>
      <c r="D580" s="192">
        <v>0</v>
      </c>
    </row>
    <row r="581" spans="1:4" ht="15">
      <c r="A581" s="191">
        <v>608</v>
      </c>
      <c r="B581" s="171">
        <v>580442549</v>
      </c>
      <c r="C581" s="172" t="s">
        <v>450</v>
      </c>
      <c r="D581" s="192">
        <v>106065.5</v>
      </c>
    </row>
    <row r="582" spans="1:4" ht="15">
      <c r="A582" s="191">
        <v>609</v>
      </c>
      <c r="B582" s="171">
        <v>580443372</v>
      </c>
      <c r="C582" s="172" t="s">
        <v>1082</v>
      </c>
      <c r="D582" s="192">
        <v>0</v>
      </c>
    </row>
    <row r="583" spans="1:4" ht="15">
      <c r="A583" s="191">
        <v>610</v>
      </c>
      <c r="B583" s="171">
        <v>580444313</v>
      </c>
      <c r="C583" s="172" t="s">
        <v>863</v>
      </c>
      <c r="D583" s="192">
        <v>11417</v>
      </c>
    </row>
    <row r="584" spans="1:4" ht="15">
      <c r="A584" s="191">
        <v>611</v>
      </c>
      <c r="B584" s="172">
        <v>580444404</v>
      </c>
      <c r="C584" s="172" t="s">
        <v>1083</v>
      </c>
      <c r="D584" s="192">
        <v>0</v>
      </c>
    </row>
    <row r="585" spans="1:4" ht="15">
      <c r="A585" s="191">
        <v>612</v>
      </c>
      <c r="B585" s="171">
        <v>580444750</v>
      </c>
      <c r="C585" s="172" t="s">
        <v>180</v>
      </c>
      <c r="D585" s="192">
        <v>326297.75</v>
      </c>
    </row>
    <row r="586" spans="1:4" ht="15">
      <c r="A586" s="191">
        <v>613</v>
      </c>
      <c r="B586" s="214">
        <v>580444958</v>
      </c>
      <c r="C586" s="174" t="s">
        <v>171</v>
      </c>
      <c r="D586" s="193">
        <v>350898.5</v>
      </c>
    </row>
    <row r="587" spans="1:4" ht="15">
      <c r="A587" s="191">
        <v>614</v>
      </c>
      <c r="B587" s="171">
        <v>580445070</v>
      </c>
      <c r="C587" s="172" t="s">
        <v>589</v>
      </c>
      <c r="D587" s="192">
        <v>61123.75</v>
      </c>
    </row>
    <row r="588" spans="1:4" ht="15">
      <c r="A588" s="191">
        <v>615</v>
      </c>
      <c r="B588" s="172">
        <v>580445468</v>
      </c>
      <c r="C588" s="172" t="s">
        <v>1084</v>
      </c>
      <c r="D588" s="192">
        <v>0</v>
      </c>
    </row>
    <row r="589" spans="1:4" ht="15">
      <c r="A589" s="191">
        <v>616</v>
      </c>
      <c r="B589" s="171">
        <v>580445989</v>
      </c>
      <c r="C589" s="172" t="s">
        <v>302</v>
      </c>
      <c r="D589" s="192">
        <v>179180</v>
      </c>
    </row>
    <row r="590" spans="1:4" ht="15">
      <c r="A590" s="191">
        <v>617</v>
      </c>
      <c r="B590" s="172">
        <v>580446151</v>
      </c>
      <c r="C590" s="172" t="s">
        <v>842</v>
      </c>
      <c r="D590" s="192">
        <v>13688</v>
      </c>
    </row>
    <row r="591" spans="1:4" ht="15">
      <c r="A591" s="191">
        <v>618</v>
      </c>
      <c r="B591" s="172">
        <v>580446151</v>
      </c>
      <c r="C591" s="172" t="s">
        <v>842</v>
      </c>
      <c r="D591" s="192">
        <v>0</v>
      </c>
    </row>
    <row r="592" spans="1:4" ht="15">
      <c r="A592" s="191">
        <v>619</v>
      </c>
      <c r="B592" s="171">
        <v>580446490</v>
      </c>
      <c r="C592" s="172" t="s">
        <v>767</v>
      </c>
      <c r="D592" s="192">
        <v>26811</v>
      </c>
    </row>
    <row r="593" spans="1:4" ht="15">
      <c r="A593" s="191">
        <v>620</v>
      </c>
      <c r="B593" s="171">
        <v>580446664</v>
      </c>
      <c r="C593" s="172" t="s">
        <v>1085</v>
      </c>
      <c r="D593" s="192">
        <v>0</v>
      </c>
    </row>
    <row r="594" spans="1:4" ht="15">
      <c r="A594" s="191">
        <v>621</v>
      </c>
      <c r="B594" s="214">
        <v>580447258</v>
      </c>
      <c r="C594" s="174" t="s">
        <v>742</v>
      </c>
      <c r="D594" s="193">
        <v>32069.25</v>
      </c>
    </row>
    <row r="595" spans="1:4" ht="15">
      <c r="A595" s="191">
        <v>622</v>
      </c>
      <c r="B595" s="171">
        <v>580447423</v>
      </c>
      <c r="C595" s="172" t="s">
        <v>461</v>
      </c>
      <c r="D595" s="192">
        <v>101498.25</v>
      </c>
    </row>
    <row r="596" spans="1:4" ht="15">
      <c r="A596" s="191">
        <v>623</v>
      </c>
      <c r="B596" s="171">
        <v>580447928</v>
      </c>
      <c r="C596" s="172" t="s">
        <v>203</v>
      </c>
      <c r="D596" s="192">
        <f>278420.75+322065.206764799</f>
        <v>600485.95676479908</v>
      </c>
    </row>
    <row r="597" spans="1:4" ht="15">
      <c r="A597" s="191">
        <v>625</v>
      </c>
      <c r="B597" s="172">
        <v>580448397</v>
      </c>
      <c r="C597" s="172" t="s">
        <v>852</v>
      </c>
      <c r="D597" s="192">
        <v>12637</v>
      </c>
    </row>
    <row r="598" spans="1:4" ht="15">
      <c r="A598" s="191">
        <v>626</v>
      </c>
      <c r="B598" s="172">
        <v>580449437</v>
      </c>
      <c r="C598" s="172" t="s">
        <v>522</v>
      </c>
      <c r="D598" s="192">
        <v>83855.448596737711</v>
      </c>
    </row>
    <row r="599" spans="1:4" ht="15">
      <c r="A599" s="191">
        <v>627</v>
      </c>
      <c r="B599" s="171">
        <v>580449577</v>
      </c>
      <c r="C599" s="172" t="s">
        <v>545</v>
      </c>
      <c r="D599" s="192">
        <v>77613</v>
      </c>
    </row>
    <row r="600" spans="1:4" ht="15">
      <c r="A600" s="191">
        <v>628</v>
      </c>
      <c r="B600" s="171">
        <v>580450393</v>
      </c>
      <c r="C600" s="172" t="s">
        <v>1086</v>
      </c>
      <c r="D600" s="192">
        <v>0</v>
      </c>
    </row>
    <row r="601" spans="1:4" ht="15">
      <c r="A601" s="191">
        <v>629</v>
      </c>
      <c r="B601" s="171">
        <v>580450666</v>
      </c>
      <c r="C601" s="172" t="s">
        <v>271</v>
      </c>
      <c r="D601" s="192">
        <v>204589.5</v>
      </c>
    </row>
    <row r="602" spans="1:4" ht="15">
      <c r="A602" s="191">
        <v>630</v>
      </c>
      <c r="B602" s="171">
        <v>580451250</v>
      </c>
      <c r="C602" s="172" t="s">
        <v>1087</v>
      </c>
      <c r="D602" s="192">
        <v>0</v>
      </c>
    </row>
    <row r="603" spans="1:4" ht="15">
      <c r="A603" s="191">
        <v>631</v>
      </c>
      <c r="B603" s="171">
        <v>580451318</v>
      </c>
      <c r="C603" s="172" t="s">
        <v>733</v>
      </c>
      <c r="D603" s="192">
        <v>32785.25</v>
      </c>
    </row>
    <row r="604" spans="1:4" ht="15">
      <c r="A604" s="191">
        <v>632</v>
      </c>
      <c r="B604" s="172">
        <v>580451474</v>
      </c>
      <c r="C604" s="172" t="s">
        <v>264</v>
      </c>
      <c r="D604" s="192">
        <v>208476</v>
      </c>
    </row>
    <row r="605" spans="1:4" ht="15">
      <c r="A605" s="191">
        <v>633</v>
      </c>
      <c r="B605" s="172">
        <v>580451847</v>
      </c>
      <c r="C605" s="172" t="s">
        <v>1088</v>
      </c>
      <c r="D605" s="192">
        <v>0</v>
      </c>
    </row>
    <row r="606" spans="1:4" ht="15">
      <c r="A606" s="191">
        <v>634</v>
      </c>
      <c r="B606" s="171">
        <v>580452233</v>
      </c>
      <c r="C606" s="172" t="s">
        <v>419</v>
      </c>
      <c r="D606" s="192">
        <v>115346.25</v>
      </c>
    </row>
    <row r="607" spans="1:4" ht="15">
      <c r="A607" s="191">
        <v>635</v>
      </c>
      <c r="B607" s="172">
        <v>580452233</v>
      </c>
      <c r="C607" s="172" t="s">
        <v>1089</v>
      </c>
      <c r="D607" s="192">
        <v>0</v>
      </c>
    </row>
    <row r="608" spans="1:4" ht="15">
      <c r="A608" s="191">
        <v>636</v>
      </c>
      <c r="B608" s="171">
        <v>580453850</v>
      </c>
      <c r="C608" s="172" t="s">
        <v>707</v>
      </c>
      <c r="D608" s="192">
        <v>40561</v>
      </c>
    </row>
    <row r="609" spans="1:4" ht="15">
      <c r="A609" s="191">
        <v>637</v>
      </c>
      <c r="B609" s="171">
        <v>580454817</v>
      </c>
      <c r="C609" s="172" t="s">
        <v>525</v>
      </c>
      <c r="D609" s="192">
        <v>83130</v>
      </c>
    </row>
    <row r="610" spans="1:4">
      <c r="A610" s="191">
        <v>638</v>
      </c>
      <c r="B610" s="181">
        <v>580454932</v>
      </c>
      <c r="C610" s="189" t="s">
        <v>791</v>
      </c>
      <c r="D610" s="206">
        <v>22929.599999999999</v>
      </c>
    </row>
    <row r="611" spans="1:4" ht="15">
      <c r="A611" s="191">
        <v>639</v>
      </c>
      <c r="B611" s="172">
        <v>580455103</v>
      </c>
      <c r="C611" s="172" t="s">
        <v>1092</v>
      </c>
      <c r="D611" s="192">
        <v>0</v>
      </c>
    </row>
    <row r="612" spans="1:4" ht="15">
      <c r="A612" s="191">
        <v>640</v>
      </c>
      <c r="B612" s="214">
        <v>580455517</v>
      </c>
      <c r="C612" s="174" t="s">
        <v>932</v>
      </c>
      <c r="D612" s="193">
        <v>3836</v>
      </c>
    </row>
    <row r="613" spans="1:4" ht="15">
      <c r="A613" s="191">
        <v>641</v>
      </c>
      <c r="B613" s="171">
        <v>580455806</v>
      </c>
      <c r="C613" s="172" t="s">
        <v>606</v>
      </c>
      <c r="D613" s="192">
        <v>57574</v>
      </c>
    </row>
    <row r="614" spans="1:4" ht="15">
      <c r="A614" s="191">
        <v>642</v>
      </c>
      <c r="B614" s="171">
        <v>580455947</v>
      </c>
      <c r="C614" s="172" t="s">
        <v>391</v>
      </c>
      <c r="D614" s="192">
        <v>129567.25</v>
      </c>
    </row>
    <row r="615" spans="1:4" ht="15">
      <c r="A615" s="191">
        <v>643</v>
      </c>
      <c r="B615" s="214">
        <v>580457554</v>
      </c>
      <c r="C615" s="174" t="s">
        <v>1093</v>
      </c>
      <c r="D615" s="193">
        <v>0</v>
      </c>
    </row>
    <row r="616" spans="1:4" ht="15">
      <c r="A616" s="191">
        <v>644</v>
      </c>
      <c r="B616" s="171">
        <v>580458131</v>
      </c>
      <c r="C616" s="172" t="s">
        <v>284</v>
      </c>
      <c r="D616" s="192">
        <v>196304</v>
      </c>
    </row>
    <row r="617" spans="1:4" ht="15">
      <c r="A617" s="191">
        <v>645</v>
      </c>
      <c r="B617" s="171">
        <v>580458859</v>
      </c>
      <c r="C617" s="172" t="s">
        <v>198</v>
      </c>
      <c r="D617" s="192">
        <v>287445.25</v>
      </c>
    </row>
    <row r="618" spans="1:4" ht="15">
      <c r="A618" s="191">
        <v>646</v>
      </c>
      <c r="B618" s="171">
        <v>580459287</v>
      </c>
      <c r="C618" s="172" t="s">
        <v>457</v>
      </c>
      <c r="D618" s="192">
        <v>101844.5</v>
      </c>
    </row>
    <row r="619" spans="1:4" ht="15">
      <c r="A619" s="191">
        <v>647</v>
      </c>
      <c r="B619" s="214">
        <v>580459584</v>
      </c>
      <c r="C619" s="174" t="s">
        <v>747</v>
      </c>
      <c r="D619" s="193">
        <v>30810</v>
      </c>
    </row>
    <row r="620" spans="1:4" ht="15">
      <c r="A620" s="191">
        <v>648</v>
      </c>
      <c r="B620" s="171">
        <v>580459758</v>
      </c>
      <c r="C620" s="172" t="s">
        <v>528</v>
      </c>
      <c r="D620" s="192">
        <v>82470</v>
      </c>
    </row>
    <row r="621" spans="1:4" ht="15">
      <c r="A621" s="191">
        <v>649</v>
      </c>
      <c r="B621" s="171">
        <v>580459873</v>
      </c>
      <c r="C621" s="172" t="s">
        <v>268</v>
      </c>
      <c r="D621" s="192">
        <v>207337.25</v>
      </c>
    </row>
    <row r="622" spans="1:4" ht="15">
      <c r="A622" s="191">
        <v>650</v>
      </c>
      <c r="B622" s="172">
        <v>580460269</v>
      </c>
      <c r="C622" s="177" t="s">
        <v>280</v>
      </c>
      <c r="D622" s="196">
        <v>198076</v>
      </c>
    </row>
    <row r="623" spans="1:4" ht="15">
      <c r="A623" s="191">
        <v>651</v>
      </c>
      <c r="B623" s="172">
        <v>580460764</v>
      </c>
      <c r="C623" s="172" t="s">
        <v>1094</v>
      </c>
      <c r="D623" s="192">
        <v>0</v>
      </c>
    </row>
    <row r="624" spans="1:4" ht="15">
      <c r="A624" s="191">
        <v>652</v>
      </c>
      <c r="B624" s="172">
        <v>580460855</v>
      </c>
      <c r="C624" s="172" t="s">
        <v>636</v>
      </c>
      <c r="D624" s="192">
        <v>53516.75</v>
      </c>
    </row>
    <row r="625" spans="1:4" ht="15">
      <c r="A625" s="191">
        <v>653</v>
      </c>
      <c r="B625" s="214">
        <v>580460871</v>
      </c>
      <c r="C625" s="174" t="s">
        <v>948</v>
      </c>
      <c r="D625" s="193">
        <v>1572</v>
      </c>
    </row>
    <row r="626" spans="1:4" ht="15">
      <c r="A626" s="191">
        <v>654</v>
      </c>
      <c r="B626" s="171">
        <v>580460988</v>
      </c>
      <c r="C626" s="172" t="s">
        <v>840</v>
      </c>
      <c r="D626" s="192">
        <v>13704</v>
      </c>
    </row>
    <row r="627" spans="1:4" ht="15">
      <c r="A627" s="191">
        <v>655</v>
      </c>
      <c r="B627" s="214">
        <v>580461895</v>
      </c>
      <c r="C627" s="174" t="s">
        <v>958</v>
      </c>
      <c r="D627" s="193">
        <v>918.75</v>
      </c>
    </row>
    <row r="628" spans="1:4" ht="15">
      <c r="A628" s="191">
        <v>656</v>
      </c>
      <c r="B628" s="171">
        <v>580462166</v>
      </c>
      <c r="C628" s="172" t="s">
        <v>156</v>
      </c>
      <c r="D628" s="192">
        <v>405143.25</v>
      </c>
    </row>
    <row r="629" spans="1:4" ht="15">
      <c r="A629" s="191">
        <v>657</v>
      </c>
      <c r="B629" s="172">
        <v>580462166</v>
      </c>
      <c r="C629" s="172" t="s">
        <v>1095</v>
      </c>
      <c r="D629" s="192">
        <v>0</v>
      </c>
    </row>
    <row r="630" spans="1:4" ht="15">
      <c r="A630" s="191">
        <v>658</v>
      </c>
      <c r="B630" s="171">
        <v>580462240</v>
      </c>
      <c r="C630" s="172" t="s">
        <v>864</v>
      </c>
      <c r="D630" s="192">
        <v>11337</v>
      </c>
    </row>
    <row r="631" spans="1:4" ht="15">
      <c r="A631" s="191">
        <v>659</v>
      </c>
      <c r="B631" s="214">
        <v>580462653</v>
      </c>
      <c r="C631" s="173" t="s">
        <v>583</v>
      </c>
      <c r="D631" s="199">
        <v>62885</v>
      </c>
    </row>
    <row r="632" spans="1:4" ht="15">
      <c r="A632" s="191">
        <v>660</v>
      </c>
      <c r="B632" s="171">
        <v>580462984</v>
      </c>
      <c r="C632" s="172" t="s">
        <v>462</v>
      </c>
      <c r="D632" s="192">
        <v>101498.25</v>
      </c>
    </row>
    <row r="633" spans="1:4" ht="15">
      <c r="A633" s="191">
        <v>661</v>
      </c>
      <c r="B633" s="172">
        <v>580463040</v>
      </c>
      <c r="C633" s="172" t="s">
        <v>893</v>
      </c>
      <c r="D633" s="192">
        <v>7772.25</v>
      </c>
    </row>
    <row r="634" spans="1:4" ht="15">
      <c r="A634" s="191">
        <v>662</v>
      </c>
      <c r="B634" s="172">
        <v>580463123</v>
      </c>
      <c r="C634" s="172" t="s">
        <v>239</v>
      </c>
      <c r="D634" s="192">
        <v>242182</v>
      </c>
    </row>
    <row r="635" spans="1:4" ht="15">
      <c r="A635" s="191">
        <v>663</v>
      </c>
      <c r="B635" s="171">
        <v>580463123</v>
      </c>
      <c r="C635" s="172" t="s">
        <v>239</v>
      </c>
      <c r="D635" s="192">
        <v>0</v>
      </c>
    </row>
    <row r="636" spans="1:4">
      <c r="A636" s="191">
        <v>664</v>
      </c>
      <c r="B636" s="176">
        <v>580463792</v>
      </c>
      <c r="C636" s="176" t="s">
        <v>1096</v>
      </c>
      <c r="D636" s="195">
        <v>0</v>
      </c>
    </row>
    <row r="637" spans="1:4" ht="15">
      <c r="A637" s="191">
        <v>665</v>
      </c>
      <c r="B637" s="171">
        <v>580463867</v>
      </c>
      <c r="C637" s="172" t="s">
        <v>376</v>
      </c>
      <c r="D637" s="192">
        <v>135498.5</v>
      </c>
    </row>
    <row r="638" spans="1:4" ht="15">
      <c r="A638" s="191">
        <v>666</v>
      </c>
      <c r="B638" s="214">
        <v>580464923</v>
      </c>
      <c r="C638" s="173" t="s">
        <v>599</v>
      </c>
      <c r="D638" s="199">
        <v>59662</v>
      </c>
    </row>
    <row r="639" spans="1:4" ht="15">
      <c r="A639" s="191">
        <v>667</v>
      </c>
      <c r="B639" s="171">
        <v>580464964</v>
      </c>
      <c r="C639" s="172" t="s">
        <v>190</v>
      </c>
      <c r="D639" s="192">
        <v>305085</v>
      </c>
    </row>
    <row r="640" spans="1:4" ht="15">
      <c r="A640" s="191">
        <v>668</v>
      </c>
      <c r="B640" s="171">
        <v>580464964</v>
      </c>
      <c r="C640" s="172" t="s">
        <v>1097</v>
      </c>
      <c r="D640" s="192">
        <v>0</v>
      </c>
    </row>
    <row r="641" spans="1:4" ht="15">
      <c r="A641" s="191">
        <v>669</v>
      </c>
      <c r="B641" s="214">
        <v>580465409</v>
      </c>
      <c r="C641" s="174" t="s">
        <v>1098</v>
      </c>
      <c r="D641" s="193">
        <v>0</v>
      </c>
    </row>
    <row r="642" spans="1:4" ht="15">
      <c r="A642" s="191">
        <v>670</v>
      </c>
      <c r="B642" s="171">
        <v>580465599</v>
      </c>
      <c r="C642" s="172" t="s">
        <v>348</v>
      </c>
      <c r="D642" s="192">
        <v>149564.75</v>
      </c>
    </row>
    <row r="643" spans="1:4" ht="15">
      <c r="A643" s="191">
        <v>671</v>
      </c>
      <c r="B643" s="214">
        <v>580465870</v>
      </c>
      <c r="C643" s="174" t="s">
        <v>956</v>
      </c>
      <c r="D643" s="193">
        <v>1030.75</v>
      </c>
    </row>
    <row r="644" spans="1:4" ht="15">
      <c r="A644" s="191">
        <v>672</v>
      </c>
      <c r="B644" s="172">
        <v>580466050</v>
      </c>
      <c r="C644" s="172" t="s">
        <v>757</v>
      </c>
      <c r="D644" s="192">
        <v>28665</v>
      </c>
    </row>
    <row r="645" spans="1:4" ht="15">
      <c r="A645" s="191">
        <v>673</v>
      </c>
      <c r="B645" s="171">
        <v>580466092</v>
      </c>
      <c r="C645" s="172" t="s">
        <v>309</v>
      </c>
      <c r="D645" s="192">
        <v>175819.5</v>
      </c>
    </row>
    <row r="646" spans="1:4" ht="15">
      <c r="A646" s="191">
        <v>674</v>
      </c>
      <c r="B646" s="171">
        <v>580466613</v>
      </c>
      <c r="C646" s="172" t="s">
        <v>516</v>
      </c>
      <c r="D646" s="192">
        <v>85201</v>
      </c>
    </row>
    <row r="647" spans="1:4" ht="15">
      <c r="A647" s="191">
        <v>675</v>
      </c>
      <c r="B647" s="171">
        <v>580466837</v>
      </c>
      <c r="C647" s="172" t="s">
        <v>769</v>
      </c>
      <c r="D647" s="192">
        <v>26662</v>
      </c>
    </row>
    <row r="648" spans="1:4" ht="15">
      <c r="A648" s="191">
        <v>676</v>
      </c>
      <c r="B648" s="171">
        <v>580466902</v>
      </c>
      <c r="C648" s="172" t="s">
        <v>334</v>
      </c>
      <c r="D648" s="192">
        <v>159869</v>
      </c>
    </row>
    <row r="649" spans="1:4" ht="15">
      <c r="A649" s="191">
        <v>677</v>
      </c>
      <c r="B649" s="171">
        <v>580466993</v>
      </c>
      <c r="C649" s="172" t="s">
        <v>177</v>
      </c>
      <c r="D649" s="192">
        <f>330785.25+261266.637556207</f>
        <v>592051.88755620702</v>
      </c>
    </row>
    <row r="650" spans="1:4" ht="15">
      <c r="A650" s="191">
        <v>681</v>
      </c>
      <c r="B650" s="214">
        <v>580467488</v>
      </c>
      <c r="C650" s="173" t="s">
        <v>853</v>
      </c>
      <c r="D650" s="199">
        <v>12637</v>
      </c>
    </row>
    <row r="651" spans="1:4" ht="15">
      <c r="A651" s="191">
        <v>682</v>
      </c>
      <c r="B651" s="171">
        <v>580467819</v>
      </c>
      <c r="C651" s="172" t="s">
        <v>499</v>
      </c>
      <c r="D651" s="192">
        <v>87982.5</v>
      </c>
    </row>
    <row r="652" spans="1:4" ht="15">
      <c r="A652" s="191">
        <v>683</v>
      </c>
      <c r="B652" s="171">
        <v>580467868</v>
      </c>
      <c r="C652" s="172" t="s">
        <v>283</v>
      </c>
      <c r="D652" s="192">
        <v>197358.25</v>
      </c>
    </row>
    <row r="653" spans="1:4" ht="15">
      <c r="A653" s="191">
        <v>684</v>
      </c>
      <c r="B653" s="172">
        <v>580467926</v>
      </c>
      <c r="C653" s="172" t="s">
        <v>1099</v>
      </c>
      <c r="D653" s="192">
        <v>0</v>
      </c>
    </row>
    <row r="654" spans="1:4" ht="15">
      <c r="A654" s="191">
        <v>685</v>
      </c>
      <c r="B654" s="171">
        <v>580467959</v>
      </c>
      <c r="C654" s="172" t="s">
        <v>1100</v>
      </c>
      <c r="D654" s="192">
        <v>0</v>
      </c>
    </row>
    <row r="655" spans="1:4" ht="15">
      <c r="A655" s="191">
        <v>686</v>
      </c>
      <c r="B655" s="214">
        <v>580468502</v>
      </c>
      <c r="C655" s="174" t="s">
        <v>1101</v>
      </c>
      <c r="D655" s="193">
        <v>0</v>
      </c>
    </row>
    <row r="656" spans="1:4" ht="15">
      <c r="A656" s="191">
        <v>687</v>
      </c>
      <c r="B656" s="171">
        <v>580470292</v>
      </c>
      <c r="C656" s="172" t="s">
        <v>393</v>
      </c>
      <c r="D656" s="192">
        <v>127600.25</v>
      </c>
    </row>
    <row r="657" spans="1:4" ht="15">
      <c r="A657" s="191">
        <v>688</v>
      </c>
      <c r="B657" s="171">
        <v>580470557</v>
      </c>
      <c r="C657" s="172" t="s">
        <v>442</v>
      </c>
      <c r="D657" s="192">
        <v>107481</v>
      </c>
    </row>
    <row r="658" spans="1:4" ht="15">
      <c r="A658" s="191">
        <v>689</v>
      </c>
      <c r="B658" s="171">
        <v>580471704</v>
      </c>
      <c r="C658" s="172" t="s">
        <v>587</v>
      </c>
      <c r="D658" s="192">
        <v>61673.25</v>
      </c>
    </row>
    <row r="659" spans="1:4" ht="15">
      <c r="A659" s="191">
        <v>690</v>
      </c>
      <c r="B659" s="171">
        <v>580472546</v>
      </c>
      <c r="C659" s="172" t="s">
        <v>1102</v>
      </c>
      <c r="D659" s="192">
        <v>0</v>
      </c>
    </row>
    <row r="660" spans="1:4" ht="15">
      <c r="A660" s="191">
        <v>691</v>
      </c>
      <c r="B660" s="171">
        <v>580472736</v>
      </c>
      <c r="C660" s="172" t="s">
        <v>225</v>
      </c>
      <c r="D660" s="192">
        <v>259257.75</v>
      </c>
    </row>
    <row r="661" spans="1:4" ht="15">
      <c r="A661" s="191">
        <v>692</v>
      </c>
      <c r="B661" s="214">
        <v>580472751</v>
      </c>
      <c r="C661" s="174" t="s">
        <v>229</v>
      </c>
      <c r="D661" s="193">
        <v>253039.5</v>
      </c>
    </row>
    <row r="662" spans="1:4" ht="15">
      <c r="A662" s="191">
        <v>693</v>
      </c>
      <c r="B662" s="171">
        <v>580472751</v>
      </c>
      <c r="C662" s="172" t="s">
        <v>1103</v>
      </c>
      <c r="D662" s="192">
        <v>0</v>
      </c>
    </row>
    <row r="663" spans="1:4" ht="15">
      <c r="A663" s="191">
        <v>694</v>
      </c>
      <c r="B663" s="171">
        <v>580473403</v>
      </c>
      <c r="C663" s="172" t="s">
        <v>1104</v>
      </c>
      <c r="D663" s="192">
        <v>0</v>
      </c>
    </row>
    <row r="664" spans="1:4" ht="15">
      <c r="A664" s="191">
        <v>695</v>
      </c>
      <c r="B664" s="214">
        <v>580473684</v>
      </c>
      <c r="C664" s="174" t="s">
        <v>905</v>
      </c>
      <c r="D664" s="193">
        <v>6720</v>
      </c>
    </row>
    <row r="665" spans="1:4" ht="15">
      <c r="A665" s="191">
        <v>696</v>
      </c>
      <c r="B665" s="172">
        <v>580473684</v>
      </c>
      <c r="C665" s="172" t="s">
        <v>1105</v>
      </c>
      <c r="D665" s="192">
        <v>0</v>
      </c>
    </row>
    <row r="666" spans="1:4" ht="15">
      <c r="A666" s="191">
        <v>697</v>
      </c>
      <c r="B666" s="172">
        <v>580474732</v>
      </c>
      <c r="C666" s="172" t="s">
        <v>1106</v>
      </c>
      <c r="D666" s="192">
        <v>0</v>
      </c>
    </row>
    <row r="667" spans="1:4" ht="15">
      <c r="A667" s="191">
        <v>698</v>
      </c>
      <c r="B667" s="214">
        <v>580475093</v>
      </c>
      <c r="C667" s="173" t="s">
        <v>656</v>
      </c>
      <c r="D667" s="199">
        <v>50499</v>
      </c>
    </row>
    <row r="668" spans="1:4" ht="15">
      <c r="A668" s="191">
        <v>699</v>
      </c>
      <c r="B668" s="171">
        <v>580475465</v>
      </c>
      <c r="C668" s="172" t="s">
        <v>289</v>
      </c>
      <c r="D668" s="192">
        <v>190250</v>
      </c>
    </row>
    <row r="669" spans="1:4" ht="15">
      <c r="A669" s="191">
        <v>700</v>
      </c>
      <c r="B669" s="172">
        <v>580475952</v>
      </c>
      <c r="C669" s="172" t="s">
        <v>775</v>
      </c>
      <c r="D669" s="192">
        <v>26109</v>
      </c>
    </row>
    <row r="670" spans="1:4" ht="15">
      <c r="A670" s="191">
        <v>701</v>
      </c>
      <c r="B670" s="171">
        <v>580476059</v>
      </c>
      <c r="C670" s="172" t="s">
        <v>327</v>
      </c>
      <c r="D670" s="192">
        <v>166095.75</v>
      </c>
    </row>
    <row r="671" spans="1:4" ht="15">
      <c r="A671" s="191">
        <v>702</v>
      </c>
      <c r="B671" s="171">
        <v>580476075</v>
      </c>
      <c r="C671" s="172" t="s">
        <v>674</v>
      </c>
      <c r="D671" s="192">
        <v>46848.600000000006</v>
      </c>
    </row>
    <row r="672" spans="1:4" ht="15">
      <c r="A672" s="191">
        <v>703</v>
      </c>
      <c r="B672" s="215">
        <v>580477065</v>
      </c>
      <c r="C672" s="174" t="s">
        <v>538</v>
      </c>
      <c r="D672" s="193">
        <v>78370.5</v>
      </c>
    </row>
    <row r="673" spans="1:4" ht="15">
      <c r="A673" s="191">
        <v>704</v>
      </c>
      <c r="B673" s="172">
        <v>580477065</v>
      </c>
      <c r="C673" s="172" t="s">
        <v>538</v>
      </c>
      <c r="D673" s="192">
        <v>0</v>
      </c>
    </row>
    <row r="674" spans="1:4" ht="15">
      <c r="A674" s="191">
        <v>705</v>
      </c>
      <c r="B674" s="172">
        <v>580477958</v>
      </c>
      <c r="C674" s="172" t="s">
        <v>399</v>
      </c>
      <c r="D674" s="192">
        <v>126361.5</v>
      </c>
    </row>
    <row r="675" spans="1:4" ht="15">
      <c r="A675" s="191">
        <v>706</v>
      </c>
      <c r="B675" s="214">
        <v>580477958</v>
      </c>
      <c r="C675" s="174" t="s">
        <v>1109</v>
      </c>
      <c r="D675" s="193">
        <v>0</v>
      </c>
    </row>
    <row r="676" spans="1:4" ht="15">
      <c r="A676" s="191">
        <v>707</v>
      </c>
      <c r="B676" s="171">
        <v>580479624</v>
      </c>
      <c r="C676" s="172" t="s">
        <v>1110</v>
      </c>
      <c r="D676" s="192">
        <v>0</v>
      </c>
    </row>
    <row r="677" spans="1:4" ht="15">
      <c r="A677" s="191">
        <v>708</v>
      </c>
      <c r="B677" s="215">
        <v>580479749</v>
      </c>
      <c r="C677" s="174" t="s">
        <v>520</v>
      </c>
      <c r="D677" s="193">
        <v>83967.75</v>
      </c>
    </row>
    <row r="678" spans="1:4" ht="15">
      <c r="A678" s="191">
        <v>709</v>
      </c>
      <c r="B678" s="171">
        <v>580479822</v>
      </c>
      <c r="C678" s="172" t="s">
        <v>1111</v>
      </c>
      <c r="D678" s="192">
        <v>0</v>
      </c>
    </row>
    <row r="679" spans="1:4" ht="15">
      <c r="A679" s="191">
        <v>710</v>
      </c>
      <c r="B679" s="171">
        <v>580480200</v>
      </c>
      <c r="C679" s="172" t="s">
        <v>851</v>
      </c>
      <c r="D679" s="192">
        <v>12637.5</v>
      </c>
    </row>
    <row r="680" spans="1:4" ht="15">
      <c r="A680" s="191">
        <v>712</v>
      </c>
      <c r="B680" s="172">
        <v>580480226</v>
      </c>
      <c r="C680" s="175" t="s">
        <v>856</v>
      </c>
      <c r="D680" s="194">
        <v>12320</v>
      </c>
    </row>
    <row r="681" spans="1:4" ht="15">
      <c r="A681" s="191">
        <v>713</v>
      </c>
      <c r="B681" s="171">
        <v>580480978</v>
      </c>
      <c r="C681" s="172" t="s">
        <v>338</v>
      </c>
      <c r="D681" s="192">
        <v>158066.75</v>
      </c>
    </row>
    <row r="682" spans="1:4">
      <c r="A682" s="191">
        <v>714</v>
      </c>
      <c r="B682" s="181">
        <v>580481190</v>
      </c>
      <c r="C682" s="189" t="s">
        <v>894</v>
      </c>
      <c r="D682" s="206">
        <v>7644</v>
      </c>
    </row>
    <row r="683" spans="1:4" ht="15">
      <c r="A683" s="191">
        <v>715</v>
      </c>
      <c r="B683" s="171">
        <v>580481232</v>
      </c>
      <c r="C683" s="172" t="s">
        <v>164</v>
      </c>
      <c r="D683" s="192">
        <v>365732.75</v>
      </c>
    </row>
    <row r="684" spans="1:4" ht="15">
      <c r="A684" s="191">
        <v>717</v>
      </c>
      <c r="B684" s="171">
        <v>580481455</v>
      </c>
      <c r="C684" s="172" t="s">
        <v>502</v>
      </c>
      <c r="D684" s="192">
        <v>87788.25</v>
      </c>
    </row>
    <row r="685" spans="1:4" ht="15">
      <c r="A685" s="191">
        <v>718</v>
      </c>
      <c r="B685" s="171">
        <v>580481935</v>
      </c>
      <c r="C685" s="172" t="s">
        <v>694</v>
      </c>
      <c r="D685" s="192">
        <v>42481.5</v>
      </c>
    </row>
    <row r="686" spans="1:4" ht="15">
      <c r="A686" s="191">
        <v>719</v>
      </c>
      <c r="B686" s="171">
        <v>580482040</v>
      </c>
      <c r="C686" s="172" t="s">
        <v>188</v>
      </c>
      <c r="D686" s="192">
        <v>309115.25</v>
      </c>
    </row>
    <row r="687" spans="1:4" ht="15">
      <c r="A687" s="191">
        <v>720</v>
      </c>
      <c r="B687" s="214">
        <v>580482115</v>
      </c>
      <c r="C687" s="174" t="s">
        <v>754</v>
      </c>
      <c r="D687" s="193">
        <v>29940.75</v>
      </c>
    </row>
    <row r="688" spans="1:4" ht="15">
      <c r="A688" s="191">
        <v>721</v>
      </c>
      <c r="B688" s="179">
        <v>580482305</v>
      </c>
      <c r="C688" s="172" t="s">
        <v>637</v>
      </c>
      <c r="D688" s="192">
        <v>53516.75</v>
      </c>
    </row>
    <row r="689" spans="1:4" ht="15">
      <c r="A689" s="191">
        <v>722</v>
      </c>
      <c r="B689" s="214">
        <v>580483014</v>
      </c>
      <c r="C689" s="174" t="s">
        <v>1112</v>
      </c>
      <c r="D689" s="193">
        <v>0</v>
      </c>
    </row>
    <row r="690" spans="1:4" ht="15">
      <c r="A690" s="191">
        <v>723</v>
      </c>
      <c r="B690" s="216">
        <v>580483501</v>
      </c>
      <c r="C690" s="174" t="s">
        <v>1113</v>
      </c>
      <c r="D690" s="193">
        <v>0</v>
      </c>
    </row>
    <row r="691" spans="1:4" ht="15">
      <c r="A691" s="191">
        <v>724</v>
      </c>
      <c r="B691" s="171">
        <v>580483832</v>
      </c>
      <c r="C691" s="172" t="s">
        <v>797</v>
      </c>
      <c r="D691" s="192">
        <v>21708.75</v>
      </c>
    </row>
    <row r="692" spans="1:4" ht="15">
      <c r="A692" s="191">
        <v>725</v>
      </c>
      <c r="B692" s="214">
        <v>580484236</v>
      </c>
      <c r="C692" s="173" t="s">
        <v>1165</v>
      </c>
      <c r="D692" s="199">
        <v>0</v>
      </c>
    </row>
    <row r="693" spans="1:4" ht="15">
      <c r="A693" s="191">
        <v>726</v>
      </c>
      <c r="B693" s="214">
        <v>580484582</v>
      </c>
      <c r="C693" s="174" t="s">
        <v>595</v>
      </c>
      <c r="D693" s="193">
        <v>60228</v>
      </c>
    </row>
    <row r="694" spans="1:4" ht="15">
      <c r="A694" s="191">
        <v>727</v>
      </c>
      <c r="B694" s="214">
        <v>580486223</v>
      </c>
      <c r="C694" s="174" t="s">
        <v>231</v>
      </c>
      <c r="D694" s="193">
        <v>252398.75</v>
      </c>
    </row>
    <row r="695" spans="1:4" ht="15">
      <c r="A695" s="191">
        <v>728</v>
      </c>
      <c r="B695" s="171">
        <v>580487254</v>
      </c>
      <c r="C695" s="172" t="s">
        <v>269</v>
      </c>
      <c r="D695" s="192">
        <v>207336.25</v>
      </c>
    </row>
    <row r="696" spans="1:4" ht="15">
      <c r="A696" s="191">
        <v>729</v>
      </c>
      <c r="B696" s="171">
        <v>580488294</v>
      </c>
      <c r="C696" s="172" t="s">
        <v>328</v>
      </c>
      <c r="D696" s="192">
        <v>165164.25</v>
      </c>
    </row>
    <row r="697" spans="1:4" ht="15">
      <c r="A697" s="191">
        <v>730</v>
      </c>
      <c r="B697" s="172">
        <v>580488435</v>
      </c>
      <c r="C697" s="175" t="s">
        <v>766</v>
      </c>
      <c r="D697" s="194">
        <v>26858.800000000003</v>
      </c>
    </row>
    <row r="698" spans="1:4" ht="15">
      <c r="A698" s="191">
        <v>731</v>
      </c>
      <c r="B698" s="171">
        <v>580488468</v>
      </c>
      <c r="C698" s="187" t="s">
        <v>1116</v>
      </c>
      <c r="D698" s="204">
        <v>0</v>
      </c>
    </row>
    <row r="699" spans="1:4" ht="15">
      <c r="A699" s="191">
        <v>732</v>
      </c>
      <c r="B699" s="171">
        <v>580488948</v>
      </c>
      <c r="C699" s="172" t="s">
        <v>279</v>
      </c>
      <c r="D699" s="192">
        <v>199597</v>
      </c>
    </row>
    <row r="700" spans="1:4" ht="15">
      <c r="A700" s="191">
        <v>733</v>
      </c>
      <c r="B700" s="172">
        <v>580489102</v>
      </c>
      <c r="C700" s="172" t="s">
        <v>1117</v>
      </c>
      <c r="D700" s="192">
        <v>0</v>
      </c>
    </row>
    <row r="701" spans="1:4" ht="15">
      <c r="A701" s="191">
        <v>734</v>
      </c>
      <c r="B701" s="171">
        <v>580489318</v>
      </c>
      <c r="C701" s="172" t="s">
        <v>1118</v>
      </c>
      <c r="D701" s="192">
        <v>0</v>
      </c>
    </row>
    <row r="702" spans="1:4" ht="15">
      <c r="A702" s="191">
        <v>735</v>
      </c>
      <c r="B702" s="171">
        <v>580489391</v>
      </c>
      <c r="C702" s="172" t="s">
        <v>398</v>
      </c>
      <c r="D702" s="192">
        <v>126394</v>
      </c>
    </row>
    <row r="703" spans="1:4" ht="15">
      <c r="A703" s="191">
        <v>736</v>
      </c>
      <c r="B703" s="214">
        <v>580489953</v>
      </c>
      <c r="C703" s="174" t="s">
        <v>952</v>
      </c>
      <c r="D703" s="193">
        <v>1483.25</v>
      </c>
    </row>
    <row r="704" spans="1:4" ht="15">
      <c r="A704" s="191">
        <v>737</v>
      </c>
      <c r="B704" s="171">
        <v>580490613</v>
      </c>
      <c r="C704" s="172" t="s">
        <v>1119</v>
      </c>
      <c r="D704" s="192">
        <v>0</v>
      </c>
    </row>
    <row r="705" spans="1:4" ht="15">
      <c r="A705" s="191">
        <v>738</v>
      </c>
      <c r="B705" s="172">
        <v>580490860</v>
      </c>
      <c r="C705" s="172" t="s">
        <v>403</v>
      </c>
      <c r="D705" s="192">
        <v>123115</v>
      </c>
    </row>
    <row r="706" spans="1:4" ht="15">
      <c r="A706" s="191">
        <v>739</v>
      </c>
      <c r="B706" s="171">
        <v>580491017</v>
      </c>
      <c r="C706" s="172" t="s">
        <v>1120</v>
      </c>
      <c r="D706" s="192">
        <v>0</v>
      </c>
    </row>
    <row r="707" spans="1:4" ht="15">
      <c r="A707" s="191">
        <v>740</v>
      </c>
      <c r="B707" s="171">
        <v>580491256</v>
      </c>
      <c r="C707" s="172" t="s">
        <v>210</v>
      </c>
      <c r="D707" s="192">
        <v>274681</v>
      </c>
    </row>
    <row r="708" spans="1:4" ht="15">
      <c r="A708" s="191">
        <v>742</v>
      </c>
      <c r="B708" s="171">
        <v>580491496</v>
      </c>
      <c r="C708" s="172" t="s">
        <v>610</v>
      </c>
      <c r="D708" s="192">
        <v>57361.25</v>
      </c>
    </row>
    <row r="709" spans="1:4" ht="15">
      <c r="A709" s="191">
        <v>743</v>
      </c>
      <c r="B709" s="171">
        <v>580492965</v>
      </c>
      <c r="C709" s="172" t="s">
        <v>160</v>
      </c>
      <c r="D709" s="192">
        <v>374366</v>
      </c>
    </row>
    <row r="710" spans="1:4" ht="15">
      <c r="A710" s="191">
        <v>744</v>
      </c>
      <c r="B710" s="171">
        <v>580493054</v>
      </c>
      <c r="C710" s="172" t="s">
        <v>209</v>
      </c>
      <c r="D710" s="192">
        <v>275179</v>
      </c>
    </row>
    <row r="711" spans="1:4" ht="15">
      <c r="A711" s="191">
        <v>745</v>
      </c>
      <c r="B711" s="172">
        <v>580493062</v>
      </c>
      <c r="C711" s="172" t="s">
        <v>257</v>
      </c>
      <c r="D711" s="192">
        <v>216380</v>
      </c>
    </row>
    <row r="712" spans="1:4" ht="15">
      <c r="A712" s="191">
        <v>746</v>
      </c>
      <c r="B712" s="171">
        <v>580495042</v>
      </c>
      <c r="C712" s="172" t="s">
        <v>311</v>
      </c>
      <c r="D712" s="192">
        <v>175165</v>
      </c>
    </row>
    <row r="713" spans="1:4" ht="15">
      <c r="A713" s="191">
        <v>747</v>
      </c>
      <c r="B713" s="171">
        <v>580495257</v>
      </c>
      <c r="C713" s="172" t="s">
        <v>336</v>
      </c>
      <c r="D713" s="192">
        <v>159439.5</v>
      </c>
    </row>
    <row r="714" spans="1:4" ht="15">
      <c r="A714" s="191">
        <v>748</v>
      </c>
      <c r="B714" s="171">
        <v>580496107</v>
      </c>
      <c r="C714" s="172" t="s">
        <v>471</v>
      </c>
      <c r="D714" s="192">
        <v>97756.75</v>
      </c>
    </row>
    <row r="715" spans="1:4" ht="15">
      <c r="A715" s="191">
        <v>749</v>
      </c>
      <c r="B715" s="171">
        <v>580496446</v>
      </c>
      <c r="C715" s="172" t="s">
        <v>1121</v>
      </c>
      <c r="D715" s="192">
        <v>0</v>
      </c>
    </row>
    <row r="716" spans="1:4" ht="15">
      <c r="A716" s="191">
        <v>750</v>
      </c>
      <c r="B716" s="172">
        <v>580496792</v>
      </c>
      <c r="C716" s="172" t="s">
        <v>719</v>
      </c>
      <c r="D716" s="192">
        <v>36822.75</v>
      </c>
    </row>
    <row r="717" spans="1:4" ht="15">
      <c r="A717" s="191">
        <v>751</v>
      </c>
      <c r="B717" s="172">
        <v>580497048</v>
      </c>
      <c r="C717" s="172" t="s">
        <v>175</v>
      </c>
      <c r="D717" s="192">
        <f>332114.75+139235</f>
        <v>471349.75</v>
      </c>
    </row>
    <row r="718" spans="1:4" ht="15">
      <c r="A718" s="191">
        <v>752</v>
      </c>
      <c r="B718" s="214">
        <v>580497170</v>
      </c>
      <c r="C718" s="174" t="s">
        <v>829</v>
      </c>
      <c r="D718" s="193">
        <v>15483.25</v>
      </c>
    </row>
    <row r="719" spans="1:4" ht="15">
      <c r="A719" s="191">
        <v>753</v>
      </c>
      <c r="B719" s="171">
        <v>580497758</v>
      </c>
      <c r="C719" s="172" t="s">
        <v>195</v>
      </c>
      <c r="D719" s="192">
        <v>293064.75</v>
      </c>
    </row>
    <row r="720" spans="1:4" ht="15">
      <c r="A720" s="191">
        <v>754</v>
      </c>
      <c r="B720" s="171">
        <v>580498012</v>
      </c>
      <c r="C720" s="172" t="s">
        <v>202</v>
      </c>
      <c r="D720" s="192">
        <v>282201.5</v>
      </c>
    </row>
    <row r="721" spans="1:4" ht="15">
      <c r="A721" s="191">
        <v>755</v>
      </c>
      <c r="B721" s="171">
        <v>580498038</v>
      </c>
      <c r="C721" s="172" t="s">
        <v>591</v>
      </c>
      <c r="D721" s="192">
        <v>60791.25</v>
      </c>
    </row>
    <row r="722" spans="1:4" ht="15">
      <c r="A722" s="191">
        <v>756</v>
      </c>
      <c r="B722" s="171">
        <v>580498244</v>
      </c>
      <c r="C722" s="172" t="s">
        <v>145</v>
      </c>
      <c r="D722" s="192">
        <f>492319.5+350000</f>
        <v>842319.5</v>
      </c>
    </row>
    <row r="723" spans="1:4" ht="15">
      <c r="A723" s="191">
        <v>758</v>
      </c>
      <c r="B723" s="171">
        <v>580498251</v>
      </c>
      <c r="C723" s="172" t="s">
        <v>458</v>
      </c>
      <c r="D723" s="192">
        <v>101764.5</v>
      </c>
    </row>
    <row r="724" spans="1:4" ht="15">
      <c r="A724" s="191">
        <v>759</v>
      </c>
      <c r="B724" s="171">
        <v>580498509</v>
      </c>
      <c r="C724" s="172" t="s">
        <v>270</v>
      </c>
      <c r="D724" s="192">
        <v>207121.25</v>
      </c>
    </row>
    <row r="725" spans="1:4" ht="15">
      <c r="A725" s="191">
        <v>760</v>
      </c>
      <c r="B725" s="171">
        <v>580499150</v>
      </c>
      <c r="C725" s="172" t="s">
        <v>513</v>
      </c>
      <c r="D725" s="192">
        <v>86167.25</v>
      </c>
    </row>
    <row r="726" spans="1:4" ht="15">
      <c r="A726" s="191">
        <v>761</v>
      </c>
      <c r="B726" s="171">
        <v>580500825</v>
      </c>
      <c r="C726" s="172" t="s">
        <v>193</v>
      </c>
      <c r="D726" s="192">
        <v>296793</v>
      </c>
    </row>
    <row r="727" spans="1:4" ht="15">
      <c r="A727" s="191">
        <v>762</v>
      </c>
      <c r="B727" s="171">
        <v>580502698</v>
      </c>
      <c r="C727" s="172" t="s">
        <v>800</v>
      </c>
      <c r="D727" s="192">
        <v>20656.25</v>
      </c>
    </row>
    <row r="728" spans="1:4" ht="15">
      <c r="A728" s="191">
        <v>763</v>
      </c>
      <c r="B728" s="216">
        <v>580502763</v>
      </c>
      <c r="C728" s="174" t="s">
        <v>652</v>
      </c>
      <c r="D728" s="193">
        <v>50923.25</v>
      </c>
    </row>
    <row r="729" spans="1:4" ht="15">
      <c r="A729" s="191">
        <v>764</v>
      </c>
      <c r="B729" s="214">
        <v>580503282</v>
      </c>
      <c r="C729" s="174" t="s">
        <v>1122</v>
      </c>
      <c r="D729" s="193">
        <v>0</v>
      </c>
    </row>
    <row r="730" spans="1:4" ht="15">
      <c r="A730" s="191">
        <v>765</v>
      </c>
      <c r="B730" s="214">
        <v>580503324</v>
      </c>
      <c r="C730" s="174" t="s">
        <v>1123</v>
      </c>
      <c r="D730" s="193">
        <v>0</v>
      </c>
    </row>
    <row r="731" spans="1:4" ht="15">
      <c r="A731" s="191">
        <v>766</v>
      </c>
      <c r="B731" s="214">
        <v>580503662</v>
      </c>
      <c r="C731" s="173" t="s">
        <v>915</v>
      </c>
      <c r="D731" s="199">
        <v>5797</v>
      </c>
    </row>
    <row r="732" spans="1:4" ht="15">
      <c r="A732" s="191">
        <v>767</v>
      </c>
      <c r="B732" s="214">
        <v>580503928</v>
      </c>
      <c r="C732" s="174" t="s">
        <v>758</v>
      </c>
      <c r="D732" s="193">
        <v>28242.5</v>
      </c>
    </row>
    <row r="733" spans="1:4" ht="15">
      <c r="A733" s="191">
        <v>768</v>
      </c>
      <c r="B733" s="171">
        <v>580504496</v>
      </c>
      <c r="C733" s="172" t="s">
        <v>726</v>
      </c>
      <c r="D733" s="192">
        <v>35288</v>
      </c>
    </row>
    <row r="734" spans="1:4" ht="15">
      <c r="A734" s="191">
        <v>769</v>
      </c>
      <c r="B734" s="171">
        <v>580504660</v>
      </c>
      <c r="C734" s="172" t="s">
        <v>354</v>
      </c>
      <c r="D734" s="192">
        <v>144825.75</v>
      </c>
    </row>
    <row r="735" spans="1:4" ht="15">
      <c r="A735" s="191">
        <v>770</v>
      </c>
      <c r="B735" s="172">
        <v>580505329</v>
      </c>
      <c r="C735" s="172" t="s">
        <v>574</v>
      </c>
      <c r="D735" s="192">
        <v>65576.25</v>
      </c>
    </row>
    <row r="736" spans="1:4">
      <c r="A736" s="191">
        <v>771</v>
      </c>
      <c r="B736" s="176">
        <v>580506566</v>
      </c>
      <c r="C736" s="186" t="s">
        <v>770</v>
      </c>
      <c r="D736" s="203">
        <v>26607.25</v>
      </c>
    </row>
    <row r="737" spans="1:4" ht="15">
      <c r="A737" s="191">
        <v>772</v>
      </c>
      <c r="B737" s="172">
        <v>580506574</v>
      </c>
      <c r="C737" s="172" t="s">
        <v>1124</v>
      </c>
      <c r="D737" s="192">
        <v>0</v>
      </c>
    </row>
    <row r="738" spans="1:4" ht="15">
      <c r="A738" s="191">
        <v>773</v>
      </c>
      <c r="B738" s="171">
        <v>580506921</v>
      </c>
      <c r="C738" s="172" t="s">
        <v>1125</v>
      </c>
      <c r="D738" s="192">
        <v>0</v>
      </c>
    </row>
    <row r="739" spans="1:4" ht="15">
      <c r="A739" s="191">
        <v>774</v>
      </c>
      <c r="B739" s="171">
        <v>580507341</v>
      </c>
      <c r="C739" s="172" t="s">
        <v>278</v>
      </c>
      <c r="D739" s="192">
        <v>199916</v>
      </c>
    </row>
    <row r="740" spans="1:4" ht="15">
      <c r="A740" s="191">
        <v>775</v>
      </c>
      <c r="B740" s="171">
        <v>580507408</v>
      </c>
      <c r="C740" s="172" t="s">
        <v>1126</v>
      </c>
      <c r="D740" s="192">
        <v>0</v>
      </c>
    </row>
    <row r="741" spans="1:4" ht="15">
      <c r="A741" s="191">
        <v>776</v>
      </c>
      <c r="B741" s="171">
        <v>580507531</v>
      </c>
      <c r="C741" s="172" t="s">
        <v>246</v>
      </c>
      <c r="D741" s="192">
        <v>229691.25</v>
      </c>
    </row>
    <row r="742" spans="1:4" ht="15">
      <c r="A742" s="191">
        <v>777</v>
      </c>
      <c r="B742" s="214">
        <v>580507705</v>
      </c>
      <c r="C742" s="174" t="s">
        <v>827</v>
      </c>
      <c r="D742" s="193">
        <v>15558.75</v>
      </c>
    </row>
    <row r="743" spans="1:4" ht="15">
      <c r="A743" s="191">
        <v>778</v>
      </c>
      <c r="B743" s="172">
        <v>580507929</v>
      </c>
      <c r="C743" s="172" t="s">
        <v>782</v>
      </c>
      <c r="D743" s="192">
        <v>23788.75</v>
      </c>
    </row>
    <row r="744" spans="1:4" ht="15">
      <c r="A744" s="191">
        <v>779</v>
      </c>
      <c r="B744" s="171">
        <v>580508554</v>
      </c>
      <c r="C744" s="172" t="s">
        <v>1127</v>
      </c>
      <c r="D744" s="192">
        <v>0</v>
      </c>
    </row>
    <row r="745" spans="1:4">
      <c r="A745" s="191">
        <v>780</v>
      </c>
      <c r="B745" s="181">
        <v>580508919</v>
      </c>
      <c r="C745" s="176" t="s">
        <v>344</v>
      </c>
      <c r="D745" s="195">
        <v>152173.75</v>
      </c>
    </row>
    <row r="746" spans="1:4" ht="15">
      <c r="A746" s="191">
        <v>781</v>
      </c>
      <c r="B746" s="171">
        <v>580509016</v>
      </c>
      <c r="C746" s="172" t="s">
        <v>507</v>
      </c>
      <c r="D746" s="192">
        <v>86914.5</v>
      </c>
    </row>
    <row r="747" spans="1:4" ht="15">
      <c r="A747" s="191">
        <v>782</v>
      </c>
      <c r="B747" s="179">
        <v>580509065</v>
      </c>
      <c r="C747" s="172" t="s">
        <v>897</v>
      </c>
      <c r="D747" s="192">
        <v>7512</v>
      </c>
    </row>
    <row r="748" spans="1:4" ht="15">
      <c r="A748" s="191">
        <v>783</v>
      </c>
      <c r="B748" s="171">
        <v>580509487</v>
      </c>
      <c r="C748" s="172" t="s">
        <v>207</v>
      </c>
      <c r="D748" s="192">
        <v>275917</v>
      </c>
    </row>
    <row r="749" spans="1:4" ht="15">
      <c r="A749" s="191">
        <v>784</v>
      </c>
      <c r="B749" s="171">
        <v>580509834</v>
      </c>
      <c r="C749" s="172" t="s">
        <v>517</v>
      </c>
      <c r="D749" s="192">
        <v>84298</v>
      </c>
    </row>
    <row r="750" spans="1:4" ht="15">
      <c r="A750" s="191">
        <v>785</v>
      </c>
      <c r="B750" s="171">
        <v>580510519</v>
      </c>
      <c r="C750" s="172" t="s">
        <v>1128</v>
      </c>
      <c r="D750" s="192">
        <v>0</v>
      </c>
    </row>
    <row r="751" spans="1:4" ht="15">
      <c r="A751" s="191">
        <v>786</v>
      </c>
      <c r="B751" s="214">
        <v>580512325</v>
      </c>
      <c r="C751" s="174" t="s">
        <v>659</v>
      </c>
      <c r="D751" s="193">
        <f>49695.54639</f>
        <v>49695.546390000003</v>
      </c>
    </row>
    <row r="752" spans="1:4" ht="15">
      <c r="A752" s="191">
        <v>787</v>
      </c>
      <c r="B752" s="171">
        <v>580513133</v>
      </c>
      <c r="C752" s="172" t="s">
        <v>592</v>
      </c>
      <c r="D752" s="192">
        <v>60562</v>
      </c>
    </row>
    <row r="753" spans="1:4" ht="15">
      <c r="A753" s="191">
        <v>788</v>
      </c>
      <c r="B753" s="171">
        <v>580513802</v>
      </c>
      <c r="C753" s="172" t="s">
        <v>454</v>
      </c>
      <c r="D753" s="192">
        <v>104537</v>
      </c>
    </row>
    <row r="754" spans="1:4" ht="15">
      <c r="A754" s="191">
        <v>789</v>
      </c>
      <c r="B754" s="214">
        <v>580513927</v>
      </c>
      <c r="C754" s="174" t="s">
        <v>426</v>
      </c>
      <c r="D754" s="193">
        <v>113659</v>
      </c>
    </row>
    <row r="755" spans="1:4" ht="15">
      <c r="A755" s="191">
        <v>790</v>
      </c>
      <c r="B755" s="171">
        <v>580514610</v>
      </c>
      <c r="C755" s="172" t="s">
        <v>657</v>
      </c>
      <c r="D755" s="192">
        <v>50032.25</v>
      </c>
    </row>
    <row r="756" spans="1:4" ht="15">
      <c r="A756" s="191">
        <v>791</v>
      </c>
      <c r="B756" s="171">
        <v>580514867</v>
      </c>
      <c r="C756" s="172" t="s">
        <v>1129</v>
      </c>
      <c r="D756" s="192">
        <v>0</v>
      </c>
    </row>
    <row r="757" spans="1:4" ht="15">
      <c r="A757" s="191">
        <v>792</v>
      </c>
      <c r="B757" s="171">
        <v>580515021</v>
      </c>
      <c r="C757" s="172" t="s">
        <v>926</v>
      </c>
      <c r="D757" s="192">
        <v>4500</v>
      </c>
    </row>
    <row r="758" spans="1:4" ht="15">
      <c r="A758" s="191">
        <v>793</v>
      </c>
      <c r="B758" s="171">
        <v>580515831</v>
      </c>
      <c r="C758" s="172" t="s">
        <v>811</v>
      </c>
      <c r="D758" s="192">
        <v>17518.75</v>
      </c>
    </row>
    <row r="759" spans="1:4" ht="15">
      <c r="A759" s="191">
        <v>794</v>
      </c>
      <c r="B759" s="171">
        <v>580516722</v>
      </c>
      <c r="C759" s="172" t="s">
        <v>779</v>
      </c>
      <c r="D759" s="192">
        <v>24658.5</v>
      </c>
    </row>
    <row r="760" spans="1:4" ht="15">
      <c r="A760" s="191">
        <v>795</v>
      </c>
      <c r="B760" s="214">
        <v>580516979</v>
      </c>
      <c r="C760" s="174" t="s">
        <v>1130</v>
      </c>
      <c r="D760" s="193">
        <v>0</v>
      </c>
    </row>
    <row r="761" spans="1:4" ht="15">
      <c r="A761" s="191">
        <v>796</v>
      </c>
      <c r="B761" s="172">
        <v>580518942</v>
      </c>
      <c r="C761" s="172" t="s">
        <v>515</v>
      </c>
      <c r="D761" s="192">
        <v>85708.75</v>
      </c>
    </row>
    <row r="762" spans="1:4" ht="15">
      <c r="A762" s="191">
        <v>797</v>
      </c>
      <c r="B762" s="171">
        <v>580519932</v>
      </c>
      <c r="C762" s="172" t="s">
        <v>312</v>
      </c>
      <c r="D762" s="192">
        <v>175165</v>
      </c>
    </row>
    <row r="763" spans="1:4" ht="15">
      <c r="A763" s="191">
        <v>798</v>
      </c>
      <c r="B763" s="171">
        <v>580520559</v>
      </c>
      <c r="C763" s="172" t="s">
        <v>571</v>
      </c>
      <c r="D763" s="192">
        <v>67008</v>
      </c>
    </row>
    <row r="764" spans="1:4" ht="15">
      <c r="A764" s="191">
        <v>799</v>
      </c>
      <c r="B764" s="171">
        <v>580521847</v>
      </c>
      <c r="C764" s="172" t="s">
        <v>931</v>
      </c>
      <c r="D764" s="192">
        <v>3847</v>
      </c>
    </row>
    <row r="765" spans="1:4" ht="15">
      <c r="A765" s="191">
        <v>800</v>
      </c>
      <c r="B765" s="214">
        <v>580522647</v>
      </c>
      <c r="C765" s="173" t="s">
        <v>496</v>
      </c>
      <c r="D765" s="199">
        <v>90156</v>
      </c>
    </row>
    <row r="766" spans="1:4" ht="15">
      <c r="A766" s="191">
        <v>801</v>
      </c>
      <c r="B766" s="171">
        <v>580525004</v>
      </c>
      <c r="C766" s="172" t="s">
        <v>424</v>
      </c>
      <c r="D766" s="192">
        <v>113725.5</v>
      </c>
    </row>
    <row r="767" spans="1:4" ht="15">
      <c r="A767" s="191">
        <v>802</v>
      </c>
      <c r="B767" s="171">
        <v>580527299</v>
      </c>
      <c r="C767" s="172" t="s">
        <v>1131</v>
      </c>
      <c r="D767" s="192">
        <v>0</v>
      </c>
    </row>
    <row r="768" spans="1:4" ht="15">
      <c r="A768" s="191">
        <v>803</v>
      </c>
      <c r="B768" s="171">
        <v>580527372</v>
      </c>
      <c r="C768" s="172" t="s">
        <v>836</v>
      </c>
      <c r="D768" s="192">
        <v>14738</v>
      </c>
    </row>
    <row r="769" spans="1:4" ht="15">
      <c r="A769" s="191">
        <v>804</v>
      </c>
      <c r="B769" s="171">
        <v>580527430</v>
      </c>
      <c r="C769" s="172" t="s">
        <v>573</v>
      </c>
      <c r="D769" s="192">
        <v>65860</v>
      </c>
    </row>
    <row r="770" spans="1:4" ht="15">
      <c r="A770" s="191">
        <v>805</v>
      </c>
      <c r="B770" s="184">
        <v>580527802</v>
      </c>
      <c r="C770" s="172" t="s">
        <v>534</v>
      </c>
      <c r="D770" s="192">
        <f>79555+32616</f>
        <v>112171</v>
      </c>
    </row>
    <row r="771" spans="1:4" ht="15">
      <c r="A771" s="191">
        <v>806</v>
      </c>
      <c r="B771" s="172">
        <v>580528214</v>
      </c>
      <c r="C771" s="172" t="s">
        <v>896</v>
      </c>
      <c r="D771" s="192">
        <v>7602.5</v>
      </c>
    </row>
    <row r="772" spans="1:4" ht="15">
      <c r="A772" s="191">
        <v>807</v>
      </c>
      <c r="B772" s="171">
        <v>580529063</v>
      </c>
      <c r="C772" s="172" t="s">
        <v>305</v>
      </c>
      <c r="D772" s="192">
        <v>176334</v>
      </c>
    </row>
    <row r="773" spans="1:4" ht="15">
      <c r="A773" s="191">
        <v>808</v>
      </c>
      <c r="B773" s="172">
        <v>580529105</v>
      </c>
      <c r="C773" s="172" t="s">
        <v>566</v>
      </c>
      <c r="D773" s="192">
        <v>69038</v>
      </c>
    </row>
    <row r="774" spans="1:4" ht="15">
      <c r="A774" s="191">
        <v>809</v>
      </c>
      <c r="B774" s="171">
        <v>580530228</v>
      </c>
      <c r="C774" s="172" t="s">
        <v>653</v>
      </c>
      <c r="D774" s="192">
        <v>50845.8</v>
      </c>
    </row>
    <row r="775" spans="1:4" ht="15">
      <c r="A775" s="191">
        <v>810</v>
      </c>
      <c r="B775" s="171">
        <v>580530376</v>
      </c>
      <c r="C775" s="172" t="s">
        <v>728</v>
      </c>
      <c r="D775" s="192">
        <v>33814.75</v>
      </c>
    </row>
    <row r="776" spans="1:4" ht="15">
      <c r="A776" s="191">
        <v>811</v>
      </c>
      <c r="B776" s="171">
        <v>580530814</v>
      </c>
      <c r="C776" s="172" t="s">
        <v>242</v>
      </c>
      <c r="D776" s="192">
        <v>233183</v>
      </c>
    </row>
    <row r="777" spans="1:4" ht="15">
      <c r="A777" s="191">
        <v>812</v>
      </c>
      <c r="B777" s="171">
        <v>580530897</v>
      </c>
      <c r="C777" s="172" t="s">
        <v>830</v>
      </c>
      <c r="D777" s="192">
        <v>15316.75</v>
      </c>
    </row>
    <row r="778" spans="1:4" ht="15">
      <c r="A778" s="191">
        <v>813</v>
      </c>
      <c r="B778" s="216">
        <v>580531317</v>
      </c>
      <c r="C778" s="174" t="s">
        <v>577</v>
      </c>
      <c r="D778" s="193">
        <v>64856.000000000007</v>
      </c>
    </row>
    <row r="779" spans="1:4" ht="15">
      <c r="A779" s="191">
        <v>814</v>
      </c>
      <c r="B779" s="214">
        <v>580531556</v>
      </c>
      <c r="C779" s="173" t="s">
        <v>1164</v>
      </c>
      <c r="D779" s="199">
        <v>0</v>
      </c>
    </row>
    <row r="780" spans="1:4" ht="15">
      <c r="A780" s="191">
        <v>815</v>
      </c>
      <c r="B780" s="171">
        <v>580531614</v>
      </c>
      <c r="C780" s="172" t="s">
        <v>888</v>
      </c>
      <c r="D780" s="192">
        <v>8833</v>
      </c>
    </row>
    <row r="781" spans="1:4" ht="15">
      <c r="A781" s="191">
        <v>816</v>
      </c>
      <c r="B781" s="171">
        <v>580533677</v>
      </c>
      <c r="C781" s="172" t="s">
        <v>428</v>
      </c>
      <c r="D781" s="194">
        <v>112811.75</v>
      </c>
    </row>
    <row r="782" spans="1:4" ht="15">
      <c r="A782" s="191">
        <v>817</v>
      </c>
      <c r="B782" s="171">
        <v>580534147</v>
      </c>
      <c r="C782" s="172" t="s">
        <v>594</v>
      </c>
      <c r="D782" s="192">
        <v>60254.5</v>
      </c>
    </row>
    <row r="783" spans="1:4" ht="15">
      <c r="A783" s="191">
        <v>818</v>
      </c>
      <c r="B783" s="214">
        <v>580534246</v>
      </c>
      <c r="C783" s="173" t="s">
        <v>588</v>
      </c>
      <c r="D783" s="199">
        <v>61429.25</v>
      </c>
    </row>
    <row r="784" spans="1:4" ht="15">
      <c r="A784" s="191">
        <v>819</v>
      </c>
      <c r="B784" s="171">
        <v>580535516</v>
      </c>
      <c r="C784" s="172" t="s">
        <v>444</v>
      </c>
      <c r="D784" s="192">
        <v>106866.25</v>
      </c>
    </row>
    <row r="785" spans="1:4" ht="15">
      <c r="A785" s="191">
        <v>820</v>
      </c>
      <c r="B785" s="171">
        <v>580535557</v>
      </c>
      <c r="C785" s="172" t="s">
        <v>1132</v>
      </c>
      <c r="D785" s="192">
        <v>0</v>
      </c>
    </row>
    <row r="786" spans="1:4" ht="15">
      <c r="A786" s="191">
        <v>821</v>
      </c>
      <c r="B786" s="214">
        <v>580536076</v>
      </c>
      <c r="C786" s="174" t="s">
        <v>1133</v>
      </c>
      <c r="D786" s="193">
        <v>0</v>
      </c>
    </row>
    <row r="787" spans="1:4" ht="15">
      <c r="A787" s="191">
        <v>822</v>
      </c>
      <c r="B787" s="172">
        <v>580536241</v>
      </c>
      <c r="C787" s="172" t="s">
        <v>1134</v>
      </c>
      <c r="D787" s="192">
        <v>0</v>
      </c>
    </row>
    <row r="788" spans="1:4" ht="15">
      <c r="A788" s="191">
        <v>823</v>
      </c>
      <c r="B788" s="171">
        <v>580536316</v>
      </c>
      <c r="C788" s="172" t="s">
        <v>295</v>
      </c>
      <c r="D788" s="192">
        <v>186892.25</v>
      </c>
    </row>
    <row r="789" spans="1:4" ht="15">
      <c r="A789" s="191">
        <v>824</v>
      </c>
      <c r="B789" s="171">
        <v>580536332</v>
      </c>
      <c r="C789" s="172" t="s">
        <v>580</v>
      </c>
      <c r="D789" s="192">
        <v>63639</v>
      </c>
    </row>
    <row r="790" spans="1:4" ht="15">
      <c r="A790" s="191">
        <v>825</v>
      </c>
      <c r="B790" s="214">
        <v>580537348</v>
      </c>
      <c r="C790" s="174" t="s">
        <v>1135</v>
      </c>
      <c r="D790" s="193">
        <v>0</v>
      </c>
    </row>
    <row r="791" spans="1:4" ht="15">
      <c r="A791" s="191">
        <v>826</v>
      </c>
      <c r="B791" s="172">
        <v>580538288</v>
      </c>
      <c r="C791" s="172" t="s">
        <v>699</v>
      </c>
      <c r="D791" s="192">
        <v>42039</v>
      </c>
    </row>
    <row r="792" spans="1:4" ht="15">
      <c r="A792" s="191">
        <v>827</v>
      </c>
      <c r="B792" s="171">
        <v>580538403</v>
      </c>
      <c r="C792" s="172" t="s">
        <v>841</v>
      </c>
      <c r="D792" s="192">
        <v>13701</v>
      </c>
    </row>
    <row r="793" spans="1:4" ht="15">
      <c r="A793" s="191">
        <v>828</v>
      </c>
      <c r="B793" s="171">
        <v>580538668</v>
      </c>
      <c r="C793" s="172" t="s">
        <v>581</v>
      </c>
      <c r="D793" s="192">
        <v>63639</v>
      </c>
    </row>
    <row r="794" spans="1:4" ht="15">
      <c r="A794" s="191">
        <v>829</v>
      </c>
      <c r="B794" s="171">
        <v>580539062</v>
      </c>
      <c r="C794" s="172" t="s">
        <v>254</v>
      </c>
      <c r="D794" s="192">
        <v>219461.5</v>
      </c>
    </row>
    <row r="795" spans="1:4" ht="15">
      <c r="A795" s="191">
        <v>830</v>
      </c>
      <c r="B795" s="172">
        <v>580540136</v>
      </c>
      <c r="C795" s="172" t="s">
        <v>663</v>
      </c>
      <c r="D795" s="192">
        <v>49401</v>
      </c>
    </row>
    <row r="796" spans="1:4" ht="15">
      <c r="A796" s="191">
        <v>831</v>
      </c>
      <c r="B796" s="171">
        <v>580540391</v>
      </c>
      <c r="C796" s="172" t="s">
        <v>739</v>
      </c>
      <c r="D796" s="192">
        <v>32239.25</v>
      </c>
    </row>
    <row r="797" spans="1:4" ht="15">
      <c r="A797" s="191">
        <v>832</v>
      </c>
      <c r="B797" s="171">
        <v>580541191</v>
      </c>
      <c r="C797" s="172" t="s">
        <v>560</v>
      </c>
      <c r="D797" s="192">
        <v>71702</v>
      </c>
    </row>
    <row r="798" spans="1:4" ht="15">
      <c r="A798" s="191">
        <v>833</v>
      </c>
      <c r="B798" s="171">
        <v>580541332</v>
      </c>
      <c r="C798" s="172" t="s">
        <v>363</v>
      </c>
      <c r="D798" s="192">
        <v>139928</v>
      </c>
    </row>
    <row r="799" spans="1:4" ht="15">
      <c r="A799" s="191">
        <v>834</v>
      </c>
      <c r="B799" s="215">
        <v>580541407</v>
      </c>
      <c r="C799" s="174" t="s">
        <v>1136</v>
      </c>
      <c r="D799" s="193">
        <v>0</v>
      </c>
    </row>
    <row r="800" spans="1:4" ht="15">
      <c r="A800" s="191">
        <v>835</v>
      </c>
      <c r="B800" s="172">
        <v>580541647</v>
      </c>
      <c r="C800" s="177" t="s">
        <v>558</v>
      </c>
      <c r="D800" s="196">
        <v>72658.25</v>
      </c>
    </row>
    <row r="801" spans="1:4" ht="15">
      <c r="A801" s="191">
        <v>836</v>
      </c>
      <c r="B801" s="171">
        <v>580541860</v>
      </c>
      <c r="C801" s="172" t="s">
        <v>1137</v>
      </c>
      <c r="D801" s="192">
        <v>0</v>
      </c>
    </row>
    <row r="802" spans="1:4" ht="15">
      <c r="A802" s="191">
        <v>837</v>
      </c>
      <c r="B802" s="179">
        <v>580542421</v>
      </c>
      <c r="C802" s="172" t="s">
        <v>807</v>
      </c>
      <c r="D802" s="192">
        <v>18431.25</v>
      </c>
    </row>
    <row r="803" spans="1:4" ht="15">
      <c r="A803" s="191">
        <v>838</v>
      </c>
      <c r="B803" s="171">
        <v>580542710</v>
      </c>
      <c r="C803" s="172" t="s">
        <v>326</v>
      </c>
      <c r="D803" s="192">
        <v>166357</v>
      </c>
    </row>
    <row r="804" spans="1:4" ht="15">
      <c r="A804" s="191">
        <v>839</v>
      </c>
      <c r="B804" s="171">
        <v>580542942</v>
      </c>
      <c r="C804" s="172" t="s">
        <v>1138</v>
      </c>
      <c r="D804" s="192">
        <v>0</v>
      </c>
    </row>
    <row r="805" spans="1:4" ht="15">
      <c r="A805" s="191">
        <v>840</v>
      </c>
      <c r="B805" s="214">
        <v>580543007</v>
      </c>
      <c r="C805" s="174" t="s">
        <v>1139</v>
      </c>
      <c r="D805" s="193">
        <v>0</v>
      </c>
    </row>
    <row r="806" spans="1:4" ht="15">
      <c r="A806" s="191">
        <v>841</v>
      </c>
      <c r="B806" s="171">
        <v>580543296</v>
      </c>
      <c r="C806" s="172" t="s">
        <v>669</v>
      </c>
      <c r="D806" s="192">
        <v>48024.75</v>
      </c>
    </row>
    <row r="807" spans="1:4" ht="15">
      <c r="A807" s="191">
        <v>842</v>
      </c>
      <c r="B807" s="171">
        <v>580543320</v>
      </c>
      <c r="C807" s="172" t="s">
        <v>339</v>
      </c>
      <c r="D807" s="192">
        <v>156787.25</v>
      </c>
    </row>
    <row r="808" spans="1:4" ht="15">
      <c r="A808" s="191">
        <v>843</v>
      </c>
      <c r="B808" s="171">
        <v>580543478</v>
      </c>
      <c r="C808" s="172" t="s">
        <v>1140</v>
      </c>
      <c r="D808" s="192">
        <v>0</v>
      </c>
    </row>
    <row r="809" spans="1:4" ht="15">
      <c r="A809" s="191">
        <v>844</v>
      </c>
      <c r="B809" s="172">
        <v>580543585</v>
      </c>
      <c r="C809" s="172" t="s">
        <v>552</v>
      </c>
      <c r="D809" s="192">
        <v>74006.5</v>
      </c>
    </row>
    <row r="810" spans="1:4" ht="15">
      <c r="A810" s="191">
        <v>845</v>
      </c>
      <c r="B810" s="172">
        <v>580543916</v>
      </c>
      <c r="C810" s="172" t="s">
        <v>1141</v>
      </c>
      <c r="D810" s="192">
        <v>0</v>
      </c>
    </row>
    <row r="811" spans="1:4">
      <c r="A811" s="191">
        <v>846</v>
      </c>
      <c r="B811" s="176">
        <v>580544096</v>
      </c>
      <c r="C811" s="176" t="s">
        <v>1142</v>
      </c>
      <c r="D811" s="195">
        <v>0</v>
      </c>
    </row>
    <row r="812" spans="1:4" ht="15">
      <c r="A812" s="191">
        <v>847</v>
      </c>
      <c r="B812" s="171">
        <v>580544195</v>
      </c>
      <c r="C812" s="172" t="s">
        <v>405</v>
      </c>
      <c r="D812" s="192">
        <v>121975.25</v>
      </c>
    </row>
    <row r="813" spans="1:4" ht="15">
      <c r="A813" s="191">
        <v>848</v>
      </c>
      <c r="B813" s="171">
        <v>580545523</v>
      </c>
      <c r="C813" s="172" t="s">
        <v>260</v>
      </c>
      <c r="D813" s="192">
        <v>211913</v>
      </c>
    </row>
    <row r="814" spans="1:4" ht="15">
      <c r="A814" s="191">
        <v>849</v>
      </c>
      <c r="B814" s="171">
        <v>580545846</v>
      </c>
      <c r="C814" s="172" t="s">
        <v>744</v>
      </c>
      <c r="D814" s="192">
        <v>31596</v>
      </c>
    </row>
    <row r="815" spans="1:4" ht="15">
      <c r="A815" s="191">
        <v>850</v>
      </c>
      <c r="B815" s="171">
        <v>580546091</v>
      </c>
      <c r="C815" s="172" t="s">
        <v>631</v>
      </c>
      <c r="D815" s="192">
        <v>53916</v>
      </c>
    </row>
    <row r="816" spans="1:4" ht="15">
      <c r="A816" s="191">
        <v>851</v>
      </c>
      <c r="B816" s="171">
        <v>580546323</v>
      </c>
      <c r="C816" s="172" t="s">
        <v>320</v>
      </c>
      <c r="D816" s="192">
        <v>169704.75</v>
      </c>
    </row>
    <row r="817" spans="1:4" ht="15">
      <c r="A817" s="191">
        <v>852</v>
      </c>
      <c r="B817" s="171">
        <v>580546646</v>
      </c>
      <c r="C817" s="172" t="s">
        <v>259</v>
      </c>
      <c r="D817" s="192">
        <v>214171.75</v>
      </c>
    </row>
    <row r="818" spans="1:4" ht="15">
      <c r="A818" s="191">
        <v>853</v>
      </c>
      <c r="B818" s="171">
        <v>580546695</v>
      </c>
      <c r="C818" s="172" t="s">
        <v>508</v>
      </c>
      <c r="D818" s="192">
        <v>86914.5</v>
      </c>
    </row>
    <row r="819" spans="1:4" ht="15">
      <c r="A819" s="191">
        <v>854</v>
      </c>
      <c r="B819" s="171">
        <v>580546851</v>
      </c>
      <c r="C819" s="172" t="s">
        <v>765</v>
      </c>
      <c r="D819" s="192">
        <v>27512</v>
      </c>
    </row>
    <row r="820" spans="1:4" ht="15">
      <c r="A820" s="191">
        <v>855</v>
      </c>
      <c r="B820" s="171">
        <v>580547339</v>
      </c>
      <c r="C820" s="172" t="s">
        <v>375</v>
      </c>
      <c r="D820" s="192">
        <v>137007</v>
      </c>
    </row>
    <row r="821" spans="1:4" ht="15">
      <c r="A821" s="191">
        <v>856</v>
      </c>
      <c r="B821" s="171">
        <v>580547554</v>
      </c>
      <c r="C821" s="172" t="s">
        <v>1143</v>
      </c>
      <c r="D821" s="192">
        <v>0</v>
      </c>
    </row>
    <row r="822" spans="1:4" ht="15">
      <c r="A822" s="191">
        <v>857</v>
      </c>
      <c r="B822" s="171">
        <v>580547578</v>
      </c>
      <c r="C822" s="172" t="s">
        <v>868</v>
      </c>
      <c r="D822" s="192">
        <v>10870.5</v>
      </c>
    </row>
    <row r="823" spans="1:4" ht="15">
      <c r="A823" s="191">
        <v>858</v>
      </c>
      <c r="B823" s="214">
        <v>580548311</v>
      </c>
      <c r="C823" s="174" t="s">
        <v>603</v>
      </c>
      <c r="D823" s="193">
        <v>58185.5</v>
      </c>
    </row>
    <row r="824" spans="1:4" ht="15">
      <c r="A824" s="191">
        <v>859</v>
      </c>
      <c r="B824" s="171">
        <v>580548717</v>
      </c>
      <c r="C824" s="172" t="s">
        <v>648</v>
      </c>
      <c r="D824" s="192">
        <v>51739</v>
      </c>
    </row>
    <row r="825" spans="1:4" ht="15">
      <c r="A825" s="191">
        <v>860</v>
      </c>
      <c r="B825" s="171">
        <v>580548907</v>
      </c>
      <c r="C825" s="172" t="s">
        <v>224</v>
      </c>
      <c r="D825" s="192">
        <v>259282.25</v>
      </c>
    </row>
    <row r="826" spans="1:4" ht="15">
      <c r="A826" s="191">
        <v>861</v>
      </c>
      <c r="B826" s="171">
        <v>580549186</v>
      </c>
      <c r="C826" s="172" t="s">
        <v>1144</v>
      </c>
      <c r="D826" s="192">
        <v>0</v>
      </c>
    </row>
    <row r="827" spans="1:4" ht="15">
      <c r="A827" s="191">
        <v>862</v>
      </c>
      <c r="B827" s="214">
        <v>580549483</v>
      </c>
      <c r="C827" s="174" t="s">
        <v>621</v>
      </c>
      <c r="D827" s="193">
        <v>55070.25</v>
      </c>
    </row>
    <row r="828" spans="1:4" ht="15">
      <c r="A828" s="191">
        <v>863</v>
      </c>
      <c r="B828" s="171">
        <v>580549558</v>
      </c>
      <c r="C828" s="172" t="s">
        <v>622</v>
      </c>
      <c r="D828" s="192">
        <v>54764</v>
      </c>
    </row>
    <row r="829" spans="1:4" ht="15">
      <c r="A829" s="191">
        <v>864</v>
      </c>
      <c r="B829" s="171">
        <v>580550010</v>
      </c>
      <c r="C829" s="172" t="s">
        <v>1147</v>
      </c>
      <c r="D829" s="192">
        <v>0</v>
      </c>
    </row>
    <row r="830" spans="1:4" ht="15">
      <c r="A830" s="191">
        <v>865</v>
      </c>
      <c r="B830" s="216">
        <v>580550218</v>
      </c>
      <c r="C830" s="174" t="s">
        <v>453</v>
      </c>
      <c r="D830" s="193">
        <v>104574.25</v>
      </c>
    </row>
    <row r="831" spans="1:4" ht="15">
      <c r="A831" s="191">
        <v>867</v>
      </c>
      <c r="B831" s="172">
        <v>580550374</v>
      </c>
      <c r="C831" s="172" t="s">
        <v>849</v>
      </c>
      <c r="D831" s="192">
        <v>12915.25</v>
      </c>
    </row>
    <row r="832" spans="1:4" ht="15">
      <c r="A832" s="191">
        <v>868</v>
      </c>
      <c r="B832" s="171">
        <v>580550432</v>
      </c>
      <c r="C832" s="172" t="s">
        <v>373</v>
      </c>
      <c r="D832" s="192">
        <v>138093</v>
      </c>
    </row>
    <row r="833" spans="1:4" ht="15">
      <c r="A833" s="191">
        <v>869</v>
      </c>
      <c r="B833" s="171">
        <v>580551109</v>
      </c>
      <c r="C833" s="172" t="s">
        <v>441</v>
      </c>
      <c r="D833" s="192">
        <v>109730</v>
      </c>
    </row>
    <row r="834" spans="1:4" ht="15">
      <c r="A834" s="191">
        <v>870</v>
      </c>
      <c r="B834" s="171">
        <v>580551323</v>
      </c>
      <c r="C834" s="172" t="s">
        <v>313</v>
      </c>
      <c r="D834" s="192">
        <v>174878.25</v>
      </c>
    </row>
    <row r="835" spans="1:4" ht="15">
      <c r="A835" s="191">
        <v>871</v>
      </c>
      <c r="B835" s="214">
        <v>580551588</v>
      </c>
      <c r="C835" s="174" t="s">
        <v>415</v>
      </c>
      <c r="D835" s="193">
        <v>118487.25</v>
      </c>
    </row>
    <row r="836" spans="1:4" ht="15">
      <c r="A836" s="191">
        <v>872</v>
      </c>
      <c r="B836" s="171">
        <v>580551802</v>
      </c>
      <c r="C836" s="172" t="s">
        <v>612</v>
      </c>
      <c r="D836" s="192">
        <v>56617.5</v>
      </c>
    </row>
    <row r="837" spans="1:4" ht="15">
      <c r="A837" s="191">
        <v>873</v>
      </c>
      <c r="B837" s="171">
        <v>580552107</v>
      </c>
      <c r="C837" s="172" t="s">
        <v>901</v>
      </c>
      <c r="D837" s="192">
        <v>6928</v>
      </c>
    </row>
    <row r="838" spans="1:4" ht="15">
      <c r="A838" s="191">
        <v>874</v>
      </c>
      <c r="B838" s="171">
        <v>580552461</v>
      </c>
      <c r="C838" s="172" t="s">
        <v>384</v>
      </c>
      <c r="D838" s="192">
        <v>132143.75</v>
      </c>
    </row>
    <row r="839" spans="1:4" ht="15">
      <c r="A839" s="191">
        <v>875</v>
      </c>
      <c r="B839" s="214">
        <v>580553022</v>
      </c>
      <c r="C839" s="174" t="s">
        <v>575</v>
      </c>
      <c r="D839" s="193">
        <v>65434.5</v>
      </c>
    </row>
    <row r="840" spans="1:4" ht="15">
      <c r="A840" s="191">
        <v>876</v>
      </c>
      <c r="B840" s="171">
        <v>580553071</v>
      </c>
      <c r="C840" s="175" t="s">
        <v>470</v>
      </c>
      <c r="D840" s="194">
        <v>97939</v>
      </c>
    </row>
    <row r="841" spans="1:4" ht="15">
      <c r="A841" s="191">
        <v>877</v>
      </c>
      <c r="B841" s="171">
        <v>580553097</v>
      </c>
      <c r="C841" s="172" t="s">
        <v>705</v>
      </c>
      <c r="D841" s="192">
        <v>41542</v>
      </c>
    </row>
    <row r="842" spans="1:4" ht="15">
      <c r="A842" s="191">
        <v>878</v>
      </c>
      <c r="B842" s="171">
        <v>580553741</v>
      </c>
      <c r="C842" s="172" t="s">
        <v>169</v>
      </c>
      <c r="D842" s="192">
        <f>353932.5+97319</f>
        <v>451251.5</v>
      </c>
    </row>
    <row r="843" spans="1:4" ht="15">
      <c r="A843" s="191">
        <v>880</v>
      </c>
      <c r="B843" s="171">
        <v>580555647</v>
      </c>
      <c r="C843" s="172" t="s">
        <v>519</v>
      </c>
      <c r="D843" s="192">
        <v>84130.25</v>
      </c>
    </row>
    <row r="844" spans="1:4" ht="15">
      <c r="A844" s="191">
        <v>881</v>
      </c>
      <c r="B844" s="172">
        <v>580556488</v>
      </c>
      <c r="C844" s="172" t="s">
        <v>629</v>
      </c>
      <c r="D844" s="192">
        <v>53916.25</v>
      </c>
    </row>
    <row r="845" spans="1:4" ht="15">
      <c r="A845" s="191">
        <v>882</v>
      </c>
      <c r="B845" s="171">
        <v>580557965</v>
      </c>
      <c r="C845" s="172" t="s">
        <v>480</v>
      </c>
      <c r="D845" s="192">
        <v>95357.8</v>
      </c>
    </row>
    <row r="846" spans="1:4" ht="15">
      <c r="A846" s="191">
        <v>883</v>
      </c>
      <c r="B846" s="171">
        <v>580558708</v>
      </c>
      <c r="C846" s="172" t="s">
        <v>432</v>
      </c>
      <c r="D846" s="192">
        <v>111369</v>
      </c>
    </row>
    <row r="847" spans="1:4" ht="15">
      <c r="A847" s="191">
        <v>884</v>
      </c>
      <c r="B847" s="171">
        <v>580559045</v>
      </c>
      <c r="C847" s="172" t="s">
        <v>1150</v>
      </c>
      <c r="D847" s="192">
        <v>0</v>
      </c>
    </row>
    <row r="848" spans="1:4" ht="15">
      <c r="A848" s="191">
        <v>885</v>
      </c>
      <c r="B848" s="172">
        <v>580559771</v>
      </c>
      <c r="C848" s="172" t="s">
        <v>1151</v>
      </c>
      <c r="D848" s="192">
        <v>0</v>
      </c>
    </row>
    <row r="849" spans="1:4" ht="15">
      <c r="A849" s="191">
        <v>886</v>
      </c>
      <c r="B849" s="172">
        <v>580560548</v>
      </c>
      <c r="C849" s="172" t="s">
        <v>390</v>
      </c>
      <c r="D849" s="192">
        <v>130125.5</v>
      </c>
    </row>
    <row r="850" spans="1:4" ht="15">
      <c r="A850" s="191">
        <v>887</v>
      </c>
      <c r="B850" s="171">
        <v>580561918</v>
      </c>
      <c r="C850" s="172" t="s">
        <v>476</v>
      </c>
      <c r="D850" s="192">
        <v>95602.25</v>
      </c>
    </row>
    <row r="851" spans="1:4" ht="15">
      <c r="A851" s="191">
        <v>888</v>
      </c>
      <c r="B851" s="171">
        <v>580562494</v>
      </c>
      <c r="C851" s="172" t="s">
        <v>565</v>
      </c>
      <c r="D851" s="192">
        <v>69046</v>
      </c>
    </row>
    <row r="852" spans="1:4" ht="15">
      <c r="A852" s="191">
        <v>889</v>
      </c>
      <c r="B852" s="171">
        <v>580563039</v>
      </c>
      <c r="C852" s="172" t="s">
        <v>630</v>
      </c>
      <c r="D852" s="192">
        <v>53916.25</v>
      </c>
    </row>
    <row r="853" spans="1:4" ht="15">
      <c r="A853" s="191">
        <v>890</v>
      </c>
      <c r="B853" s="214">
        <v>580563120</v>
      </c>
      <c r="C853" s="173" t="s">
        <v>554</v>
      </c>
      <c r="D853" s="199">
        <v>73402</v>
      </c>
    </row>
    <row r="854" spans="1:4" ht="15">
      <c r="A854" s="191">
        <v>891</v>
      </c>
      <c r="B854" s="172">
        <v>580563146</v>
      </c>
      <c r="C854" s="172" t="s">
        <v>706</v>
      </c>
      <c r="D854" s="192">
        <v>41226.800000000003</v>
      </c>
    </row>
    <row r="855" spans="1:4" ht="15">
      <c r="A855" s="191">
        <v>892</v>
      </c>
      <c r="B855" s="171">
        <v>580563625</v>
      </c>
      <c r="C855" s="172" t="s">
        <v>308</v>
      </c>
      <c r="D855" s="192">
        <v>175839.75</v>
      </c>
    </row>
    <row r="856" spans="1:4" ht="15">
      <c r="A856" s="191">
        <v>893</v>
      </c>
      <c r="B856" s="214">
        <v>580563740</v>
      </c>
      <c r="C856" s="174" t="s">
        <v>710</v>
      </c>
      <c r="D856" s="193">
        <v>39875.25</v>
      </c>
    </row>
    <row r="857" spans="1:4" ht="15">
      <c r="A857" s="191">
        <v>894</v>
      </c>
      <c r="B857" s="171">
        <v>580564961</v>
      </c>
      <c r="C857" s="172" t="s">
        <v>514</v>
      </c>
      <c r="D857" s="192">
        <v>85750.25</v>
      </c>
    </row>
    <row r="858" spans="1:4" ht="15">
      <c r="A858" s="191">
        <v>895</v>
      </c>
      <c r="B858" s="214">
        <v>580565406</v>
      </c>
      <c r="C858" s="173" t="s">
        <v>392</v>
      </c>
      <c r="D858" s="199">
        <v>127794</v>
      </c>
    </row>
    <row r="859" spans="1:4" ht="15">
      <c r="A859" s="191">
        <v>896</v>
      </c>
      <c r="B859" s="171">
        <v>580566057</v>
      </c>
      <c r="C859" s="172" t="s">
        <v>443</v>
      </c>
      <c r="D859" s="192">
        <v>106949.5</v>
      </c>
    </row>
    <row r="860" spans="1:4" ht="15">
      <c r="A860" s="191">
        <v>897</v>
      </c>
      <c r="B860" s="180">
        <v>580566164</v>
      </c>
      <c r="C860" s="172" t="s">
        <v>1152</v>
      </c>
      <c r="D860" s="192">
        <v>0</v>
      </c>
    </row>
    <row r="861" spans="1:4" ht="15">
      <c r="A861" s="191">
        <v>898</v>
      </c>
      <c r="B861" s="171">
        <v>580566743</v>
      </c>
      <c r="C861" s="172" t="s">
        <v>425</v>
      </c>
      <c r="D861" s="192">
        <v>113725.5</v>
      </c>
    </row>
    <row r="862" spans="1:4" ht="15">
      <c r="A862" s="191">
        <v>899</v>
      </c>
      <c r="B862" s="171">
        <v>580566776</v>
      </c>
      <c r="C862" s="172" t="s">
        <v>544</v>
      </c>
      <c r="D862" s="192">
        <v>77650</v>
      </c>
    </row>
    <row r="863" spans="1:4" ht="15">
      <c r="A863" s="191">
        <v>900</v>
      </c>
      <c r="B863" s="172">
        <v>580567972</v>
      </c>
      <c r="C863" s="177" t="s">
        <v>506</v>
      </c>
      <c r="D863" s="196">
        <v>87211.5</v>
      </c>
    </row>
    <row r="864" spans="1:4">
      <c r="A864" s="191">
        <v>901</v>
      </c>
      <c r="B864" s="214">
        <v>580568681</v>
      </c>
      <c r="C864" s="173" t="s">
        <v>1168</v>
      </c>
      <c r="D864" s="191"/>
    </row>
    <row r="865" spans="1:4" ht="15">
      <c r="A865" s="191">
        <v>902</v>
      </c>
      <c r="B865" s="171">
        <v>580572766</v>
      </c>
      <c r="C865" s="172" t="s">
        <v>1153</v>
      </c>
      <c r="D865" s="192">
        <v>0</v>
      </c>
    </row>
    <row r="866" spans="1:4" ht="15">
      <c r="A866" s="191">
        <v>903</v>
      </c>
      <c r="B866" s="171">
        <v>580574424</v>
      </c>
      <c r="C866" s="172" t="s">
        <v>1154</v>
      </c>
      <c r="D866" s="192">
        <v>0</v>
      </c>
    </row>
    <row r="867" spans="1:4" ht="15">
      <c r="A867" s="191">
        <v>904</v>
      </c>
      <c r="B867" s="214">
        <v>580575827</v>
      </c>
      <c r="C867" s="174" t="s">
        <v>746</v>
      </c>
      <c r="D867" s="193">
        <v>30899.25</v>
      </c>
    </row>
    <row r="868" spans="1:4" ht="15">
      <c r="A868" s="191">
        <v>905</v>
      </c>
      <c r="B868" s="171">
        <v>580576247</v>
      </c>
      <c r="C868" s="172" t="s">
        <v>1155</v>
      </c>
      <c r="D868" s="192">
        <v>0</v>
      </c>
    </row>
    <row r="869" spans="1:4" ht="15">
      <c r="A869" s="191">
        <v>906</v>
      </c>
      <c r="B869" s="214">
        <v>580576346</v>
      </c>
      <c r="C869" s="173" t="s">
        <v>860</v>
      </c>
      <c r="D869" s="199">
        <v>12032.75</v>
      </c>
    </row>
    <row r="870" spans="1:4" ht="15">
      <c r="A870" s="191">
        <v>907</v>
      </c>
      <c r="B870" s="172">
        <v>580576866</v>
      </c>
      <c r="C870" s="172" t="s">
        <v>238</v>
      </c>
      <c r="D870" s="192">
        <f>243066.25+268388</f>
        <v>511454.25</v>
      </c>
    </row>
    <row r="871" spans="1:4" ht="15">
      <c r="A871" s="191">
        <v>909</v>
      </c>
      <c r="B871" s="172">
        <v>580577591</v>
      </c>
      <c r="C871" s="172" t="s">
        <v>923</v>
      </c>
      <c r="D871" s="192">
        <v>4907.2</v>
      </c>
    </row>
    <row r="872" spans="1:4">
      <c r="A872" s="191">
        <v>910</v>
      </c>
      <c r="B872" s="181">
        <v>580577849</v>
      </c>
      <c r="C872" s="186" t="s">
        <v>644</v>
      </c>
      <c r="D872" s="203">
        <v>52295</v>
      </c>
    </row>
    <row r="873" spans="1:4" ht="15">
      <c r="A873" s="191">
        <v>911</v>
      </c>
      <c r="B873" s="171">
        <v>580578250</v>
      </c>
      <c r="C873" s="172" t="s">
        <v>139</v>
      </c>
      <c r="D873" s="192">
        <v>534094.75</v>
      </c>
    </row>
    <row r="874" spans="1:4">
      <c r="A874" s="191">
        <v>912</v>
      </c>
      <c r="B874" s="181">
        <v>580579068</v>
      </c>
      <c r="C874" s="186" t="s">
        <v>794</v>
      </c>
      <c r="D874" s="203">
        <v>22073.25</v>
      </c>
    </row>
    <row r="875" spans="1:4" ht="15">
      <c r="A875" s="191">
        <v>913</v>
      </c>
      <c r="B875" s="216">
        <v>580579258</v>
      </c>
      <c r="C875" s="174" t="s">
        <v>895</v>
      </c>
      <c r="D875" s="193">
        <f>7624.2+1031</f>
        <v>8655.2000000000007</v>
      </c>
    </row>
    <row r="876" spans="1:4" ht="15">
      <c r="A876" s="191">
        <v>914</v>
      </c>
      <c r="B876" s="214">
        <v>580580561</v>
      </c>
      <c r="C876" s="173" t="s">
        <v>1156</v>
      </c>
      <c r="D876" s="199">
        <v>0</v>
      </c>
    </row>
    <row r="877" spans="1:4" ht="15">
      <c r="A877" s="191">
        <v>915</v>
      </c>
      <c r="B877" s="171">
        <v>580581098</v>
      </c>
      <c r="C877" s="172" t="s">
        <v>410</v>
      </c>
      <c r="D877" s="192">
        <v>121091</v>
      </c>
    </row>
    <row r="878" spans="1:4" ht="15">
      <c r="A878" s="191">
        <v>916</v>
      </c>
      <c r="B878" s="214">
        <v>580582351</v>
      </c>
      <c r="C878" s="173" t="s">
        <v>803</v>
      </c>
      <c r="D878" s="199">
        <v>20034.620609784673</v>
      </c>
    </row>
    <row r="879" spans="1:4" ht="15">
      <c r="A879" s="191">
        <v>917</v>
      </c>
      <c r="B879" s="171">
        <v>580582856</v>
      </c>
      <c r="C879" s="172" t="s">
        <v>497</v>
      </c>
      <c r="D879" s="192">
        <v>90155.75</v>
      </c>
    </row>
    <row r="880" spans="1:4" ht="15">
      <c r="A880" s="191">
        <v>918</v>
      </c>
      <c r="B880" s="171">
        <v>580584175</v>
      </c>
      <c r="C880" s="172" t="s">
        <v>914</v>
      </c>
      <c r="D880" s="192">
        <v>5928.25</v>
      </c>
    </row>
    <row r="881" spans="1:4" ht="15">
      <c r="A881" s="191">
        <v>919</v>
      </c>
      <c r="B881" s="171">
        <v>580584183</v>
      </c>
      <c r="C881" s="172" t="s">
        <v>818</v>
      </c>
      <c r="D881" s="192">
        <v>16346</v>
      </c>
    </row>
    <row r="882" spans="1:4" ht="15">
      <c r="A882" s="191">
        <v>920</v>
      </c>
      <c r="B882" s="171">
        <v>580584191</v>
      </c>
      <c r="C882" s="172" t="s">
        <v>882</v>
      </c>
      <c r="D882" s="192">
        <v>9399.75</v>
      </c>
    </row>
    <row r="883" spans="1:4" ht="15">
      <c r="A883" s="191">
        <v>921</v>
      </c>
      <c r="B883" s="179">
        <v>580584597</v>
      </c>
      <c r="C883" s="172" t="s">
        <v>1157</v>
      </c>
      <c r="D883" s="192">
        <v>0</v>
      </c>
    </row>
    <row r="884" spans="1:4" ht="15">
      <c r="A884" s="191">
        <v>922</v>
      </c>
      <c r="B884" s="214">
        <v>580585289</v>
      </c>
      <c r="C884" s="173" t="s">
        <v>717</v>
      </c>
      <c r="D884" s="199">
        <v>37616</v>
      </c>
    </row>
    <row r="885" spans="1:4" ht="15">
      <c r="A885" s="191">
        <v>923</v>
      </c>
      <c r="B885" s="214">
        <v>580585297</v>
      </c>
      <c r="C885" s="174" t="s">
        <v>642</v>
      </c>
      <c r="D885" s="193">
        <v>52649</v>
      </c>
    </row>
    <row r="886" spans="1:4" ht="15">
      <c r="A886" s="191">
        <v>924</v>
      </c>
      <c r="B886" s="171">
        <v>580585990</v>
      </c>
      <c r="C886" s="172" t="s">
        <v>385</v>
      </c>
      <c r="D886" s="192">
        <v>132069.5</v>
      </c>
    </row>
    <row r="887" spans="1:4" ht="15">
      <c r="A887" s="191">
        <v>925</v>
      </c>
      <c r="B887" s="172">
        <v>580587723</v>
      </c>
      <c r="C887" s="172" t="s">
        <v>936</v>
      </c>
      <c r="D887" s="192">
        <v>3099.75</v>
      </c>
    </row>
    <row r="888" spans="1:4" ht="15">
      <c r="A888" s="191">
        <v>926</v>
      </c>
      <c r="B888" s="171">
        <v>580589059</v>
      </c>
      <c r="C888" s="172" t="s">
        <v>345</v>
      </c>
      <c r="D888" s="192">
        <v>152173.75</v>
      </c>
    </row>
    <row r="889" spans="1:4" ht="15">
      <c r="A889" s="191">
        <v>927</v>
      </c>
      <c r="B889" s="171">
        <v>580589851</v>
      </c>
      <c r="C889" s="172" t="s">
        <v>655</v>
      </c>
      <c r="D889" s="192">
        <v>50823</v>
      </c>
    </row>
    <row r="890" spans="1:4" ht="15">
      <c r="A890" s="191">
        <v>928</v>
      </c>
      <c r="B890" s="171">
        <v>580591931</v>
      </c>
      <c r="C890" s="172" t="s">
        <v>582</v>
      </c>
      <c r="D890" s="192">
        <v>63204.25</v>
      </c>
    </row>
    <row r="891" spans="1:4" ht="15">
      <c r="A891" s="191">
        <v>929</v>
      </c>
      <c r="B891" s="171">
        <v>580592137</v>
      </c>
      <c r="C891" s="172" t="s">
        <v>559</v>
      </c>
      <c r="D891" s="192">
        <v>72183.25</v>
      </c>
    </row>
    <row r="892" spans="1:4" ht="15">
      <c r="A892" s="191">
        <v>930</v>
      </c>
      <c r="B892" s="171">
        <v>580592475</v>
      </c>
      <c r="C892" s="172" t="s">
        <v>638</v>
      </c>
      <c r="D892" s="192">
        <v>53475</v>
      </c>
    </row>
    <row r="893" spans="1:4" ht="15">
      <c r="A893" s="191">
        <v>931</v>
      </c>
      <c r="B893" s="214">
        <v>580592533</v>
      </c>
      <c r="C893" s="173" t="s">
        <v>890</v>
      </c>
      <c r="D893" s="199">
        <v>8363</v>
      </c>
    </row>
    <row r="894" spans="1:4" ht="15">
      <c r="A894" s="191">
        <v>932</v>
      </c>
      <c r="B894" s="172">
        <v>580593887</v>
      </c>
      <c r="C894" s="172" t="s">
        <v>698</v>
      </c>
      <c r="D894" s="192">
        <v>42065.25</v>
      </c>
    </row>
    <row r="895" spans="1:4" ht="15">
      <c r="A895" s="191">
        <v>933</v>
      </c>
      <c r="B895" s="214">
        <v>580594000</v>
      </c>
      <c r="C895" s="173" t="s">
        <v>832</v>
      </c>
      <c r="D895" s="199">
        <v>15167</v>
      </c>
    </row>
    <row r="896" spans="1:4" ht="15">
      <c r="A896" s="191">
        <v>934</v>
      </c>
      <c r="B896" s="171">
        <v>580595031</v>
      </c>
      <c r="C896" s="172" t="s">
        <v>700</v>
      </c>
      <c r="D896" s="192">
        <v>41984</v>
      </c>
    </row>
    <row r="897" spans="1:4" ht="15">
      <c r="A897" s="191">
        <v>935</v>
      </c>
      <c r="B897" s="171">
        <v>580595411</v>
      </c>
      <c r="C897" s="172" t="s">
        <v>695</v>
      </c>
      <c r="D897" s="192">
        <v>42426.5</v>
      </c>
    </row>
    <row r="898" spans="1:4" ht="15">
      <c r="A898" s="191">
        <v>936</v>
      </c>
      <c r="B898" s="172">
        <v>580597862</v>
      </c>
      <c r="C898" s="172" t="s">
        <v>774</v>
      </c>
      <c r="D898" s="192">
        <v>26176</v>
      </c>
    </row>
    <row r="899" spans="1:4" ht="15">
      <c r="A899" s="191">
        <v>937</v>
      </c>
      <c r="B899" s="214">
        <v>580598100</v>
      </c>
      <c r="C899" s="174" t="s">
        <v>949</v>
      </c>
      <c r="D899" s="193">
        <v>1506</v>
      </c>
    </row>
    <row r="900" spans="1:4" ht="15">
      <c r="A900" s="191">
        <v>938</v>
      </c>
      <c r="B900" s="179">
        <v>580598183</v>
      </c>
      <c r="C900" s="172" t="s">
        <v>727</v>
      </c>
      <c r="D900" s="192">
        <v>34354.75</v>
      </c>
    </row>
    <row r="901" spans="1:4" ht="15">
      <c r="A901" s="191">
        <v>939</v>
      </c>
      <c r="B901" s="179">
        <v>580598993</v>
      </c>
      <c r="C901" s="172" t="s">
        <v>704</v>
      </c>
      <c r="D901" s="192">
        <v>41584.800000000003</v>
      </c>
    </row>
    <row r="902" spans="1:4" ht="15">
      <c r="A902" s="191">
        <v>940</v>
      </c>
      <c r="B902" s="172">
        <v>580599173</v>
      </c>
      <c r="C902" s="172" t="s">
        <v>189</v>
      </c>
      <c r="D902" s="192">
        <v>306547.5</v>
      </c>
    </row>
    <row r="903" spans="1:4" ht="15">
      <c r="A903" s="191">
        <v>941</v>
      </c>
      <c r="B903" s="216">
        <v>580599660</v>
      </c>
      <c r="C903" s="174" t="s">
        <v>714</v>
      </c>
      <c r="D903" s="193">
        <v>38064.75</v>
      </c>
    </row>
    <row r="904" spans="1:4" ht="15">
      <c r="A904" s="191">
        <v>942</v>
      </c>
      <c r="B904" s="214">
        <v>580600583</v>
      </c>
      <c r="C904" s="173" t="s">
        <v>1166</v>
      </c>
      <c r="D904" s="199">
        <v>0</v>
      </c>
    </row>
    <row r="905" spans="1:4" ht="15">
      <c r="A905" s="191">
        <v>943</v>
      </c>
      <c r="B905" s="171">
        <v>580600997</v>
      </c>
      <c r="C905" s="172" t="s">
        <v>824</v>
      </c>
      <c r="D905" s="192">
        <v>15782.5</v>
      </c>
    </row>
    <row r="906" spans="1:4" ht="15">
      <c r="A906" s="191">
        <v>944</v>
      </c>
      <c r="B906" s="172">
        <v>580601755</v>
      </c>
      <c r="C906" s="172" t="s">
        <v>778</v>
      </c>
      <c r="D906" s="192">
        <v>25518.5</v>
      </c>
    </row>
    <row r="907" spans="1:4" ht="15">
      <c r="A907" s="191">
        <v>945</v>
      </c>
      <c r="B907" s="171">
        <v>580603025</v>
      </c>
      <c r="C907" s="172" t="s">
        <v>521</v>
      </c>
      <c r="D907" s="192">
        <v>83924</v>
      </c>
    </row>
    <row r="908" spans="1:4" ht="15">
      <c r="A908" s="191">
        <v>946</v>
      </c>
      <c r="B908" s="172">
        <v>580603207</v>
      </c>
      <c r="C908" s="172" t="s">
        <v>421</v>
      </c>
      <c r="D908" s="192">
        <v>114992</v>
      </c>
    </row>
    <row r="909" spans="1:4" ht="15">
      <c r="A909" s="191">
        <v>947</v>
      </c>
      <c r="B909" s="171">
        <v>580603454</v>
      </c>
      <c r="C909" s="172" t="s">
        <v>647</v>
      </c>
      <c r="D909" s="192">
        <v>51779.5</v>
      </c>
    </row>
    <row r="910" spans="1:4" ht="15">
      <c r="A910" s="191">
        <v>948</v>
      </c>
      <c r="B910" s="171">
        <v>580603892</v>
      </c>
      <c r="C910" s="172" t="s">
        <v>237</v>
      </c>
      <c r="D910" s="192">
        <v>244207.25</v>
      </c>
    </row>
    <row r="911" spans="1:4" ht="15">
      <c r="A911" s="191">
        <v>949</v>
      </c>
      <c r="B911" s="214">
        <v>580604528</v>
      </c>
      <c r="C911" s="173" t="s">
        <v>1167</v>
      </c>
      <c r="D911" s="199">
        <v>0</v>
      </c>
    </row>
    <row r="912" spans="1:4" ht="15">
      <c r="A912" s="191">
        <v>950</v>
      </c>
      <c r="B912" s="214">
        <v>580605350</v>
      </c>
      <c r="C912" s="174" t="s">
        <v>781</v>
      </c>
      <c r="D912" s="193">
        <v>23807.200000000001</v>
      </c>
    </row>
    <row r="913" spans="1:4" ht="15">
      <c r="A913" s="191">
        <v>951</v>
      </c>
      <c r="B913" s="171">
        <v>580605699</v>
      </c>
      <c r="C913" s="172" t="s">
        <v>255</v>
      </c>
      <c r="D913" s="192">
        <v>219142.25</v>
      </c>
    </row>
    <row r="914" spans="1:4" ht="15">
      <c r="A914" s="191">
        <v>952</v>
      </c>
      <c r="B914" s="214">
        <v>580606549</v>
      </c>
      <c r="C914" s="173" t="s">
        <v>578</v>
      </c>
      <c r="D914" s="199">
        <v>64836</v>
      </c>
    </row>
    <row r="915" spans="1:4" ht="15">
      <c r="A915" s="191">
        <v>953</v>
      </c>
      <c r="B915" s="171">
        <v>580606994</v>
      </c>
      <c r="C915" s="177" t="s">
        <v>796</v>
      </c>
      <c r="D915" s="196">
        <v>21908.25</v>
      </c>
    </row>
    <row r="916" spans="1:4" ht="15">
      <c r="A916" s="191">
        <v>954</v>
      </c>
      <c r="B916" s="216">
        <v>580607257</v>
      </c>
      <c r="C916" s="174" t="s">
        <v>551</v>
      </c>
      <c r="D916" s="193">
        <v>74952.75</v>
      </c>
    </row>
    <row r="917" spans="1:4" ht="15">
      <c r="A917" s="191">
        <v>955</v>
      </c>
      <c r="B917" s="172">
        <v>580608164</v>
      </c>
      <c r="C917" s="172" t="s">
        <v>431</v>
      </c>
      <c r="D917" s="192">
        <v>111515.25</v>
      </c>
    </row>
    <row r="918" spans="1:4" ht="15">
      <c r="A918" s="191">
        <v>956</v>
      </c>
      <c r="B918" s="172">
        <v>580608420</v>
      </c>
      <c r="C918" s="172" t="s">
        <v>768</v>
      </c>
      <c r="D918" s="192">
        <v>26729.200000000001</v>
      </c>
    </row>
    <row r="919" spans="1:4" ht="15">
      <c r="A919" s="191">
        <v>957</v>
      </c>
      <c r="B919" s="171">
        <v>580608685</v>
      </c>
      <c r="C919" s="172" t="s">
        <v>411</v>
      </c>
      <c r="D919" s="192">
        <v>120796</v>
      </c>
    </row>
    <row r="920" spans="1:4" ht="15">
      <c r="A920" s="191">
        <v>958</v>
      </c>
      <c r="B920" s="214">
        <v>580608719</v>
      </c>
      <c r="C920" s="174" t="s">
        <v>1158</v>
      </c>
      <c r="D920" s="193">
        <v>0</v>
      </c>
    </row>
    <row r="921" spans="1:4" ht="15">
      <c r="A921" s="191">
        <v>959</v>
      </c>
      <c r="B921" s="171">
        <v>580610079</v>
      </c>
      <c r="C921" s="175" t="s">
        <v>602</v>
      </c>
      <c r="D921" s="194">
        <v>58448.026215005928</v>
      </c>
    </row>
    <row r="922" spans="1:4" ht="15">
      <c r="A922" s="191">
        <v>960</v>
      </c>
      <c r="B922" s="171">
        <v>580611234</v>
      </c>
      <c r="C922" s="172" t="s">
        <v>792</v>
      </c>
      <c r="D922" s="192">
        <v>22677.75</v>
      </c>
    </row>
    <row r="923" spans="1:4" ht="15">
      <c r="A923" s="191">
        <v>961</v>
      </c>
      <c r="B923" s="171">
        <v>580612059</v>
      </c>
      <c r="C923" s="172" t="s">
        <v>576</v>
      </c>
      <c r="D923" s="192">
        <v>65112.25</v>
      </c>
    </row>
    <row r="924" spans="1:4" ht="15">
      <c r="A924" s="191">
        <v>962</v>
      </c>
      <c r="B924" s="172">
        <v>580613685</v>
      </c>
      <c r="C924" s="172" t="s">
        <v>764</v>
      </c>
      <c r="D924" s="192">
        <v>27695</v>
      </c>
    </row>
    <row r="925" spans="1:4" ht="15">
      <c r="A925" s="191">
        <v>963</v>
      </c>
      <c r="B925" s="172">
        <v>580614386</v>
      </c>
      <c r="C925" s="172" t="s">
        <v>751</v>
      </c>
      <c r="D925" s="192">
        <v>30084</v>
      </c>
    </row>
    <row r="926" spans="1:4" ht="15">
      <c r="A926" s="191">
        <v>964</v>
      </c>
      <c r="B926" s="171">
        <v>580614907</v>
      </c>
      <c r="C926" s="172" t="s">
        <v>618</v>
      </c>
      <c r="D926" s="192">
        <v>55390</v>
      </c>
    </row>
    <row r="927" spans="1:4" ht="15">
      <c r="A927" s="191">
        <v>965</v>
      </c>
      <c r="B927" s="171">
        <v>580616860</v>
      </c>
      <c r="C927" s="172" t="s">
        <v>898</v>
      </c>
      <c r="D927" s="192">
        <v>7163</v>
      </c>
    </row>
    <row r="928" spans="1:4" ht="15">
      <c r="A928" s="191">
        <v>966</v>
      </c>
      <c r="B928" s="172">
        <v>580618122</v>
      </c>
      <c r="C928" s="172" t="s">
        <v>168</v>
      </c>
      <c r="D928" s="192">
        <v>355721</v>
      </c>
    </row>
    <row r="929" spans="1:4" ht="15">
      <c r="A929" s="191">
        <v>967</v>
      </c>
      <c r="B929" s="172">
        <v>580621241</v>
      </c>
      <c r="C929" s="172" t="s">
        <v>869</v>
      </c>
      <c r="D929" s="192">
        <v>10862.5</v>
      </c>
    </row>
    <row r="930" spans="1:4" ht="15">
      <c r="A930" s="191">
        <v>968</v>
      </c>
      <c r="B930" s="172">
        <v>580621910</v>
      </c>
      <c r="C930" s="172" t="s">
        <v>835</v>
      </c>
      <c r="D930" s="192">
        <v>14873.5</v>
      </c>
    </row>
    <row r="931" spans="1:4" ht="15">
      <c r="A931" s="191">
        <v>969</v>
      </c>
      <c r="B931" s="171">
        <v>580623718</v>
      </c>
      <c r="C931" s="172" t="s">
        <v>1159</v>
      </c>
      <c r="D931" s="192">
        <v>0</v>
      </c>
    </row>
    <row r="932" spans="1:4" ht="15">
      <c r="A932" s="191">
        <v>970</v>
      </c>
      <c r="B932" s="172">
        <v>580624765</v>
      </c>
      <c r="C932" s="172" t="s">
        <v>1160</v>
      </c>
      <c r="D932" s="192">
        <v>0</v>
      </c>
    </row>
    <row r="933" spans="1:4" ht="15">
      <c r="A933" s="191">
        <v>971</v>
      </c>
      <c r="B933" s="214">
        <v>580626489</v>
      </c>
      <c r="C933" s="173" t="s">
        <v>634</v>
      </c>
      <c r="D933" s="199">
        <v>53615</v>
      </c>
    </row>
    <row r="934" spans="1:4" ht="15">
      <c r="A934" s="191">
        <v>972</v>
      </c>
      <c r="B934" s="214">
        <v>580627271</v>
      </c>
      <c r="C934" s="173" t="s">
        <v>887</v>
      </c>
      <c r="D934" s="199">
        <v>9068</v>
      </c>
    </row>
    <row r="935" spans="1:4">
      <c r="A935" s="191">
        <v>973</v>
      </c>
      <c r="B935" s="181">
        <v>580627594</v>
      </c>
      <c r="C935" s="176" t="s">
        <v>1161</v>
      </c>
      <c r="D935" s="195">
        <v>0</v>
      </c>
    </row>
    <row r="936" spans="1:4" ht="15">
      <c r="A936" s="191">
        <v>974</v>
      </c>
      <c r="B936" s="171">
        <v>580629962</v>
      </c>
      <c r="C936" s="172" t="s">
        <v>1162</v>
      </c>
      <c r="D936" s="192">
        <v>0</v>
      </c>
    </row>
    <row r="937" spans="1:4" ht="15">
      <c r="A937" s="191">
        <v>975</v>
      </c>
      <c r="B937" s="171">
        <v>580630234</v>
      </c>
      <c r="C937" s="172" t="s">
        <v>273</v>
      </c>
      <c r="D937" s="192">
        <v>202850</v>
      </c>
    </row>
    <row r="938" spans="1:4" ht="15">
      <c r="A938" s="191">
        <v>976</v>
      </c>
      <c r="B938" s="171">
        <v>580630622</v>
      </c>
      <c r="C938" s="172" t="s">
        <v>474</v>
      </c>
      <c r="D938" s="192">
        <v>95643.483433657559</v>
      </c>
    </row>
    <row r="939" spans="1:4" ht="15">
      <c r="A939" s="191">
        <v>977</v>
      </c>
      <c r="B939" s="172">
        <v>580631513</v>
      </c>
      <c r="C939" s="187" t="s">
        <v>658</v>
      </c>
      <c r="D939" s="204">
        <v>49713</v>
      </c>
    </row>
    <row r="940" spans="1:4" ht="15">
      <c r="A940" s="191">
        <v>978</v>
      </c>
      <c r="B940" s="214">
        <v>580631802</v>
      </c>
      <c r="C940" s="173" t="s">
        <v>635</v>
      </c>
      <c r="D940" s="199">
        <v>53576</v>
      </c>
    </row>
    <row r="941" spans="1:4" ht="15">
      <c r="A941" s="191">
        <v>979</v>
      </c>
      <c r="B941" s="214">
        <v>580632107</v>
      </c>
      <c r="C941" s="173" t="s">
        <v>711</v>
      </c>
      <c r="D941" s="199">
        <v>39301</v>
      </c>
    </row>
    <row r="942" spans="1:4" ht="15">
      <c r="A942" s="191">
        <v>980</v>
      </c>
      <c r="B942" s="171">
        <v>580632594</v>
      </c>
      <c r="C942" s="172" t="s">
        <v>509</v>
      </c>
      <c r="D942" s="192">
        <v>86914.5</v>
      </c>
    </row>
    <row r="943" spans="1:4" ht="15">
      <c r="A943" s="191">
        <v>981</v>
      </c>
      <c r="B943" s="214">
        <v>580632974</v>
      </c>
      <c r="C943" s="173" t="s">
        <v>1163</v>
      </c>
      <c r="D943" s="199">
        <v>0</v>
      </c>
    </row>
    <row r="944" spans="1:4" ht="15">
      <c r="A944" s="191">
        <v>982</v>
      </c>
      <c r="B944" s="214">
        <v>580635027</v>
      </c>
      <c r="C944" s="173" t="s">
        <v>737</v>
      </c>
      <c r="D944" s="199">
        <v>32261.25</v>
      </c>
    </row>
    <row r="945" spans="1:4" ht="15">
      <c r="A945" s="191">
        <v>983</v>
      </c>
      <c r="B945" s="214">
        <v>580636264</v>
      </c>
      <c r="C945" s="173" t="s">
        <v>810</v>
      </c>
      <c r="D945" s="199">
        <v>17736</v>
      </c>
    </row>
    <row r="946" spans="1:4" ht="15">
      <c r="A946" s="191">
        <v>984</v>
      </c>
      <c r="B946" s="214">
        <v>580636819</v>
      </c>
      <c r="C946" s="173" t="s">
        <v>743</v>
      </c>
      <c r="D946" s="199">
        <v>31916</v>
      </c>
    </row>
    <row r="947" spans="1:4" ht="15">
      <c r="A947" s="191">
        <v>985</v>
      </c>
      <c r="B947" s="214">
        <v>580637601</v>
      </c>
      <c r="C947" s="173" t="s">
        <v>667</v>
      </c>
      <c r="D947" s="199">
        <v>48871</v>
      </c>
    </row>
    <row r="948" spans="1:4" ht="15">
      <c r="A948" s="191">
        <v>986</v>
      </c>
      <c r="B948" s="171">
        <v>580638096</v>
      </c>
      <c r="C948" s="172" t="s">
        <v>572</v>
      </c>
      <c r="D948" s="194">
        <v>66922.399999999994</v>
      </c>
    </row>
    <row r="949" spans="1:4" ht="15">
      <c r="A949" s="191">
        <v>987</v>
      </c>
      <c r="B949" s="214">
        <v>580641140</v>
      </c>
      <c r="C949" s="173" t="s">
        <v>809</v>
      </c>
      <c r="D949" s="199">
        <v>17972</v>
      </c>
    </row>
    <row r="950" spans="1:4" ht="15">
      <c r="A950" s="191">
        <v>988</v>
      </c>
      <c r="B950" s="214">
        <v>580642106</v>
      </c>
      <c r="C950" s="173" t="s">
        <v>570</v>
      </c>
      <c r="D950" s="199">
        <v>67428</v>
      </c>
    </row>
    <row r="951" spans="1:4" ht="15">
      <c r="A951" s="191">
        <v>989</v>
      </c>
      <c r="B951" s="171">
        <v>580645166</v>
      </c>
      <c r="C951" s="172" t="s">
        <v>482</v>
      </c>
      <c r="D951" s="192">
        <v>95153</v>
      </c>
    </row>
    <row r="952" spans="1:4" ht="15">
      <c r="A952" s="191">
        <v>990</v>
      </c>
      <c r="B952" s="171">
        <v>580651925</v>
      </c>
      <c r="C952" s="172" t="s">
        <v>475</v>
      </c>
      <c r="D952" s="192">
        <v>95638.5</v>
      </c>
    </row>
    <row r="953" spans="1:4" ht="15">
      <c r="A953" s="191">
        <v>991</v>
      </c>
      <c r="B953" s="214">
        <v>580654465</v>
      </c>
      <c r="C953" s="173" t="s">
        <v>640</v>
      </c>
      <c r="D953" s="199">
        <v>53112.25</v>
      </c>
    </row>
    <row r="954" spans="1:4" ht="15">
      <c r="A954" s="191">
        <v>992</v>
      </c>
      <c r="B954" s="171">
        <v>580659456</v>
      </c>
      <c r="C954" s="177" t="s">
        <v>303</v>
      </c>
      <c r="D954" s="196">
        <f>176775+268387.662182387</f>
        <v>445162.66218238702</v>
      </c>
    </row>
    <row r="955" spans="1:4" ht="15">
      <c r="A955" s="191">
        <v>994</v>
      </c>
      <c r="B955" s="171" t="s">
        <v>382</v>
      </c>
      <c r="C955" s="172" t="s">
        <v>383</v>
      </c>
      <c r="D955" s="192">
        <v>132227.25</v>
      </c>
    </row>
    <row r="956" spans="1:4" ht="15">
      <c r="A956" s="191">
        <v>995</v>
      </c>
      <c r="B956" s="171" t="s">
        <v>968</v>
      </c>
      <c r="C956" s="172" t="s">
        <v>969</v>
      </c>
      <c r="D956" s="192">
        <v>0</v>
      </c>
    </row>
    <row r="957" spans="1:4" ht="15">
      <c r="A957" s="191">
        <v>996</v>
      </c>
      <c r="B957" s="171" t="s">
        <v>972</v>
      </c>
      <c r="C957" s="172" t="s">
        <v>284</v>
      </c>
      <c r="D957" s="192">
        <v>0</v>
      </c>
    </row>
    <row r="958" spans="1:4" ht="15">
      <c r="A958" s="191">
        <v>997</v>
      </c>
      <c r="B958" s="171" t="s">
        <v>172</v>
      </c>
      <c r="C958" s="172" t="s">
        <v>173</v>
      </c>
      <c r="D958" s="192">
        <v>340681.80000000005</v>
      </c>
    </row>
    <row r="959" spans="1:4" ht="15">
      <c r="A959" s="191">
        <v>998</v>
      </c>
      <c r="B959" s="214" t="s">
        <v>899</v>
      </c>
      <c r="C959" s="173" t="s">
        <v>900</v>
      </c>
      <c r="D959" s="199">
        <v>7090</v>
      </c>
    </row>
    <row r="960" spans="1:4" ht="15">
      <c r="A960" s="191">
        <v>999</v>
      </c>
      <c r="B960" s="171" t="s">
        <v>386</v>
      </c>
      <c r="C960" s="172" t="s">
        <v>387</v>
      </c>
      <c r="D960" s="192">
        <v>131801</v>
      </c>
    </row>
    <row r="961" spans="1:4" ht="15">
      <c r="A961" s="191">
        <v>1000</v>
      </c>
      <c r="B961" s="171" t="s">
        <v>300</v>
      </c>
      <c r="C961" s="172" t="s">
        <v>301</v>
      </c>
      <c r="D961" s="192">
        <v>182428.75</v>
      </c>
    </row>
    <row r="962" spans="1:4" ht="15">
      <c r="A962" s="191">
        <v>1001</v>
      </c>
      <c r="B962" s="171" t="s">
        <v>317</v>
      </c>
      <c r="C962" s="172" t="s">
        <v>318</v>
      </c>
      <c r="D962" s="192">
        <f>170105+109709</f>
        <v>279814</v>
      </c>
    </row>
    <row r="963" spans="1:4" ht="15">
      <c r="A963" s="191">
        <v>1002</v>
      </c>
      <c r="B963" s="214" t="s">
        <v>804</v>
      </c>
      <c r="C963" s="174" t="s">
        <v>805</v>
      </c>
      <c r="D963" s="193">
        <v>19085</v>
      </c>
    </row>
    <row r="964" spans="1:4" ht="15">
      <c r="A964" s="191">
        <v>1003</v>
      </c>
      <c r="B964" s="171" t="s">
        <v>401</v>
      </c>
      <c r="C964" s="172" t="s">
        <v>402</v>
      </c>
      <c r="D964" s="192">
        <v>123496.75</v>
      </c>
    </row>
    <row r="965" spans="1:4" ht="15">
      <c r="A965" s="191">
        <v>1005</v>
      </c>
      <c r="B965" s="214" t="s">
        <v>945</v>
      </c>
      <c r="C965" s="174" t="s">
        <v>946</v>
      </c>
      <c r="D965" s="193">
        <v>2212</v>
      </c>
    </row>
    <row r="966" spans="1:4" ht="15">
      <c r="A966" s="191">
        <v>1006</v>
      </c>
      <c r="B966" s="214" t="s">
        <v>959</v>
      </c>
      <c r="C966" s="174" t="s">
        <v>960</v>
      </c>
      <c r="D966" s="193">
        <v>795.75</v>
      </c>
    </row>
    <row r="967" spans="1:4" ht="15">
      <c r="A967" s="191">
        <v>1007</v>
      </c>
      <c r="B967" s="214" t="s">
        <v>548</v>
      </c>
      <c r="C967" s="174" t="s">
        <v>549</v>
      </c>
      <c r="D967" s="193">
        <v>75430.5</v>
      </c>
    </row>
    <row r="968" spans="1:4" ht="15">
      <c r="A968" s="191">
        <v>1008</v>
      </c>
      <c r="B968" s="171" t="s">
        <v>1000</v>
      </c>
      <c r="C968" s="172" t="s">
        <v>1001</v>
      </c>
      <c r="D968" s="192">
        <v>0</v>
      </c>
    </row>
    <row r="969" spans="1:4" ht="15">
      <c r="A969" s="191">
        <v>1009</v>
      </c>
      <c r="B969" s="214" t="s">
        <v>220</v>
      </c>
      <c r="C969" s="178" t="s">
        <v>221</v>
      </c>
      <c r="D969" s="193">
        <v>263542</v>
      </c>
    </row>
    <row r="970" spans="1:4" ht="15">
      <c r="A970" s="191">
        <v>1010</v>
      </c>
      <c r="B970" s="214" t="s">
        <v>650</v>
      </c>
      <c r="C970" s="174" t="s">
        <v>651</v>
      </c>
      <c r="D970" s="193">
        <v>51473.5</v>
      </c>
    </row>
    <row r="971" spans="1:4" ht="15">
      <c r="A971" s="191">
        <v>1011</v>
      </c>
      <c r="B971" s="171" t="s">
        <v>358</v>
      </c>
      <c r="C971" s="172" t="s">
        <v>359</v>
      </c>
      <c r="D971" s="192">
        <v>142586.25</v>
      </c>
    </row>
    <row r="972" spans="1:4" ht="15">
      <c r="A972" s="191">
        <v>1012</v>
      </c>
      <c r="B972" s="171" t="s">
        <v>540</v>
      </c>
      <c r="C972" s="172" t="s">
        <v>541</v>
      </c>
      <c r="D972" s="192">
        <v>77928.75</v>
      </c>
    </row>
    <row r="973" spans="1:4">
      <c r="A973" s="191">
        <v>1013</v>
      </c>
      <c r="B973" s="181" t="s">
        <v>876</v>
      </c>
      <c r="C973" s="176" t="s">
        <v>877</v>
      </c>
      <c r="D973" s="195">
        <v>10238.75</v>
      </c>
    </row>
    <row r="974" spans="1:4">
      <c r="A974" s="191">
        <v>1014</v>
      </c>
      <c r="B974" s="190" t="s">
        <v>1016</v>
      </c>
      <c r="C974" s="182" t="s">
        <v>1017</v>
      </c>
      <c r="D974" s="198">
        <v>0</v>
      </c>
    </row>
    <row r="975" spans="1:4" ht="15">
      <c r="A975" s="191">
        <v>1015</v>
      </c>
      <c r="B975" s="171" t="s">
        <v>1020</v>
      </c>
      <c r="C975" s="172" t="s">
        <v>1021</v>
      </c>
      <c r="D975" s="210">
        <v>0</v>
      </c>
    </row>
    <row r="976" spans="1:4" ht="15">
      <c r="A976" s="191">
        <v>1017</v>
      </c>
      <c r="B976" s="171" t="s">
        <v>1028</v>
      </c>
      <c r="C976" s="172" t="s">
        <v>1029</v>
      </c>
      <c r="D976" s="192">
        <v>0</v>
      </c>
    </row>
    <row r="977" spans="1:4" ht="15">
      <c r="A977" s="191">
        <v>1018</v>
      </c>
      <c r="B977" s="214" t="s">
        <v>684</v>
      </c>
      <c r="C977" s="174" t="s">
        <v>685</v>
      </c>
      <c r="D977" s="193">
        <v>45645.75</v>
      </c>
    </row>
    <row r="978" spans="1:4" ht="15">
      <c r="A978" s="191">
        <v>1019</v>
      </c>
      <c r="B978" s="171" t="s">
        <v>909</v>
      </c>
      <c r="C978" s="172" t="s">
        <v>910</v>
      </c>
      <c r="D978" s="192">
        <v>6220</v>
      </c>
    </row>
    <row r="979" spans="1:4">
      <c r="A979" s="191">
        <v>1020</v>
      </c>
      <c r="B979" s="181" t="s">
        <v>355</v>
      </c>
      <c r="C979" s="176" t="s">
        <v>356</v>
      </c>
      <c r="D979" s="195">
        <v>143924.5</v>
      </c>
    </row>
    <row r="980" spans="1:4" ht="15">
      <c r="A980" s="191">
        <v>1021</v>
      </c>
      <c r="B980" s="214" t="s">
        <v>819</v>
      </c>
      <c r="C980" s="174" t="s">
        <v>820</v>
      </c>
      <c r="D980" s="193">
        <v>16289.5</v>
      </c>
    </row>
    <row r="981" spans="1:4" ht="15">
      <c r="A981" s="191">
        <v>1022</v>
      </c>
      <c r="B981" s="171" t="s">
        <v>503</v>
      </c>
      <c r="C981" s="172" t="s">
        <v>504</v>
      </c>
      <c r="D981" s="192">
        <v>87651.25</v>
      </c>
    </row>
    <row r="982" spans="1:4" ht="15">
      <c r="A982" s="191">
        <v>1023</v>
      </c>
      <c r="B982" s="171" t="s">
        <v>1048</v>
      </c>
      <c r="C982" s="172" t="s">
        <v>677</v>
      </c>
      <c r="D982" s="192">
        <v>0</v>
      </c>
    </row>
    <row r="983" spans="1:4" ht="15">
      <c r="A983" s="191">
        <v>1024</v>
      </c>
      <c r="B983" s="241" t="s">
        <v>407</v>
      </c>
      <c r="C983" s="244" t="s">
        <v>408</v>
      </c>
      <c r="D983" s="192">
        <v>121583</v>
      </c>
    </row>
    <row r="984" spans="1:4" ht="15">
      <c r="A984" s="191">
        <v>1025</v>
      </c>
      <c r="B984" s="241" t="s">
        <v>660</v>
      </c>
      <c r="C984" s="244" t="s">
        <v>661</v>
      </c>
      <c r="D984" s="192">
        <v>49639.25</v>
      </c>
    </row>
    <row r="985" spans="1:4" ht="15">
      <c r="A985" s="191">
        <v>1026</v>
      </c>
      <c r="B985" s="241" t="s">
        <v>536</v>
      </c>
      <c r="C985" s="244" t="s">
        <v>537</v>
      </c>
      <c r="D985" s="192">
        <v>78370.5</v>
      </c>
    </row>
    <row r="986" spans="1:4" ht="15">
      <c r="A986" s="191">
        <v>1027</v>
      </c>
      <c r="B986" s="241" t="s">
        <v>366</v>
      </c>
      <c r="C986" s="244" t="s">
        <v>367</v>
      </c>
      <c r="D986" s="192">
        <v>138976</v>
      </c>
    </row>
    <row r="987" spans="1:4" ht="15">
      <c r="A987" s="191">
        <v>1028</v>
      </c>
      <c r="B987" s="241" t="s">
        <v>1069</v>
      </c>
      <c r="C987" s="244" t="s">
        <v>1070</v>
      </c>
      <c r="D987" s="192">
        <v>0</v>
      </c>
    </row>
    <row r="988" spans="1:4" ht="15">
      <c r="A988" s="191">
        <v>1029</v>
      </c>
      <c r="B988" s="241" t="s">
        <v>149</v>
      </c>
      <c r="C988" s="244" t="s">
        <v>150</v>
      </c>
      <c r="D988" s="192">
        <v>473583.25</v>
      </c>
    </row>
    <row r="989" spans="1:4" ht="15">
      <c r="A989" s="191">
        <v>1030</v>
      </c>
      <c r="B989" s="243" t="s">
        <v>149</v>
      </c>
      <c r="C989" s="245" t="s">
        <v>150</v>
      </c>
      <c r="D989" s="193">
        <v>0</v>
      </c>
    </row>
    <row r="990" spans="1:4" ht="15">
      <c r="A990" s="191">
        <v>1031</v>
      </c>
      <c r="B990" s="241" t="s">
        <v>396</v>
      </c>
      <c r="C990" s="244" t="s">
        <v>397</v>
      </c>
      <c r="D990" s="192">
        <v>127278.25</v>
      </c>
    </row>
    <row r="991" spans="1:4" ht="15">
      <c r="A991" s="191">
        <v>1032</v>
      </c>
      <c r="B991" s="242" t="s">
        <v>679</v>
      </c>
      <c r="C991" s="245" t="s">
        <v>680</v>
      </c>
      <c r="D991" s="193">
        <v>46752.75</v>
      </c>
    </row>
    <row r="992" spans="1:4" ht="15">
      <c r="A992" s="191">
        <v>1033</v>
      </c>
      <c r="B992" s="241" t="s">
        <v>675</v>
      </c>
      <c r="C992" s="244" t="s">
        <v>676</v>
      </c>
      <c r="D992" s="192">
        <v>46845.25</v>
      </c>
    </row>
    <row r="993" spans="1:4" ht="15">
      <c r="A993" s="191">
        <v>1034</v>
      </c>
      <c r="B993" s="241" t="s">
        <v>759</v>
      </c>
      <c r="C993" s="244" t="s">
        <v>760</v>
      </c>
      <c r="D993" s="192">
        <v>28137.25</v>
      </c>
    </row>
    <row r="994" spans="1:4" ht="15">
      <c r="A994" s="191">
        <v>1035</v>
      </c>
      <c r="B994" s="242" t="s">
        <v>1090</v>
      </c>
      <c r="C994" s="245" t="s">
        <v>1091</v>
      </c>
      <c r="D994" s="193">
        <v>0</v>
      </c>
    </row>
    <row r="995" spans="1:4" ht="15">
      <c r="A995" s="191">
        <v>1036</v>
      </c>
      <c r="B995" s="241" t="s">
        <v>214</v>
      </c>
      <c r="C995" s="244" t="s">
        <v>215</v>
      </c>
      <c r="D995" s="192">
        <v>270466</v>
      </c>
    </row>
    <row r="996" spans="1:4" ht="15">
      <c r="A996" s="191">
        <v>1037</v>
      </c>
      <c r="B996" s="241" t="s">
        <v>178</v>
      </c>
      <c r="C996" s="244" t="s">
        <v>179</v>
      </c>
      <c r="D996" s="192">
        <v>327066.75</v>
      </c>
    </row>
    <row r="997" spans="1:4" ht="15">
      <c r="A997" s="191">
        <v>1038</v>
      </c>
      <c r="B997" s="241" t="s">
        <v>916</v>
      </c>
      <c r="C997" s="244" t="s">
        <v>917</v>
      </c>
      <c r="D997" s="192">
        <v>5774</v>
      </c>
    </row>
    <row r="998" spans="1:4" ht="15">
      <c r="A998" s="191">
        <v>1039</v>
      </c>
      <c r="B998" s="241" t="s">
        <v>296</v>
      </c>
      <c r="C998" s="244" t="s">
        <v>297</v>
      </c>
      <c r="D998" s="192">
        <v>186204.25</v>
      </c>
    </row>
    <row r="999" spans="1:4" ht="15">
      <c r="A999" s="191">
        <v>1040</v>
      </c>
      <c r="B999" s="241" t="s">
        <v>734</v>
      </c>
      <c r="C999" s="244" t="s">
        <v>735</v>
      </c>
      <c r="D999" s="192">
        <v>32701</v>
      </c>
    </row>
    <row r="1000" spans="1:4" ht="15">
      <c r="A1000" s="191">
        <v>1041</v>
      </c>
      <c r="B1000" s="241" t="s">
        <v>478</v>
      </c>
      <c r="C1000" s="244" t="s">
        <v>479</v>
      </c>
      <c r="D1000" s="192">
        <v>95391.5</v>
      </c>
    </row>
    <row r="1001" spans="1:4" ht="15">
      <c r="A1001" s="191">
        <v>1042</v>
      </c>
      <c r="B1001" s="241" t="s">
        <v>388</v>
      </c>
      <c r="C1001" s="244" t="s">
        <v>389</v>
      </c>
      <c r="D1001" s="192">
        <v>131718.75</v>
      </c>
    </row>
    <row r="1002" spans="1:4" ht="15">
      <c r="A1002" s="191">
        <v>1043</v>
      </c>
      <c r="B1002" s="241" t="s">
        <v>1107</v>
      </c>
      <c r="C1002" s="244" t="s">
        <v>1108</v>
      </c>
      <c r="D1002" s="192">
        <v>0</v>
      </c>
    </row>
    <row r="1003" spans="1:4" ht="15">
      <c r="A1003" s="191">
        <v>1044</v>
      </c>
      <c r="B1003" s="241" t="s">
        <v>786</v>
      </c>
      <c r="C1003" s="244" t="s">
        <v>787</v>
      </c>
      <c r="D1003" s="192">
        <v>23128</v>
      </c>
    </row>
    <row r="1004" spans="1:4" ht="15">
      <c r="A1004" s="191">
        <v>1045</v>
      </c>
      <c r="B1004" s="241" t="s">
        <v>1114</v>
      </c>
      <c r="C1004" s="244" t="s">
        <v>1115</v>
      </c>
      <c r="D1004" s="192">
        <v>0</v>
      </c>
    </row>
    <row r="1005" spans="1:4" ht="15">
      <c r="A1005" s="191">
        <v>1046</v>
      </c>
      <c r="B1005" s="241" t="s">
        <v>445</v>
      </c>
      <c r="C1005" s="244" t="s">
        <v>446</v>
      </c>
      <c r="D1005" s="192">
        <v>106501</v>
      </c>
    </row>
    <row r="1006" spans="1:4" ht="15">
      <c r="A1006" s="191">
        <v>1047</v>
      </c>
      <c r="B1006" s="242" t="s">
        <v>429</v>
      </c>
      <c r="C1006" s="245" t="s">
        <v>430</v>
      </c>
      <c r="D1006" s="193">
        <v>112027.75</v>
      </c>
    </row>
    <row r="1007" spans="1:4" ht="15">
      <c r="A1007" s="191">
        <v>1048</v>
      </c>
      <c r="B1007" s="241" t="s">
        <v>429</v>
      </c>
      <c r="C1007" s="244" t="s">
        <v>430</v>
      </c>
      <c r="D1007" s="192">
        <v>0</v>
      </c>
    </row>
    <row r="1008" spans="1:4" ht="15">
      <c r="A1008" s="191">
        <v>1049</v>
      </c>
      <c r="B1008" s="241" t="s">
        <v>422</v>
      </c>
      <c r="C1008" s="244" t="s">
        <v>423</v>
      </c>
      <c r="D1008" s="192">
        <v>113895.75</v>
      </c>
    </row>
    <row r="1009" spans="1:4" ht="15">
      <c r="A1009" s="191">
        <v>1050</v>
      </c>
      <c r="B1009" s="241" t="s">
        <v>627</v>
      </c>
      <c r="C1009" s="244" t="s">
        <v>628</v>
      </c>
      <c r="D1009" s="192">
        <v>53962</v>
      </c>
    </row>
    <row r="1010" spans="1:4" ht="15">
      <c r="A1010" s="191">
        <v>1051</v>
      </c>
      <c r="B1010" s="241" t="s">
        <v>350</v>
      </c>
      <c r="C1010" s="244" t="s">
        <v>351</v>
      </c>
      <c r="D1010" s="192">
        <v>147312.25</v>
      </c>
    </row>
    <row r="1011" spans="1:4" ht="15">
      <c r="A1011" s="191">
        <v>1052</v>
      </c>
      <c r="B1011" s="171" t="s">
        <v>486</v>
      </c>
      <c r="C1011" s="172" t="s">
        <v>487</v>
      </c>
      <c r="D1011" s="246">
        <v>94412</v>
      </c>
    </row>
    <row r="1012" spans="1:4" ht="15">
      <c r="A1012" s="191">
        <v>1053</v>
      </c>
      <c r="B1012" s="214" t="s">
        <v>486</v>
      </c>
      <c r="C1012" s="174" t="s">
        <v>487</v>
      </c>
      <c r="D1012" s="193">
        <v>0</v>
      </c>
    </row>
    <row r="1013" spans="1:4" ht="15">
      <c r="A1013" s="191">
        <v>1054</v>
      </c>
      <c r="B1013" s="171" t="s">
        <v>1145</v>
      </c>
      <c r="C1013" s="172" t="s">
        <v>1146</v>
      </c>
      <c r="D1013" s="192">
        <v>0</v>
      </c>
    </row>
    <row r="1014" spans="1:4" ht="15">
      <c r="A1014" s="191">
        <v>1055</v>
      </c>
      <c r="B1014" s="214" t="s">
        <v>1148</v>
      </c>
      <c r="C1014" s="174" t="s">
        <v>1149</v>
      </c>
      <c r="D1014" s="193">
        <v>0</v>
      </c>
    </row>
    <row r="1015" spans="1:4" ht="15">
      <c r="A1015" s="191">
        <v>1056</v>
      </c>
      <c r="B1015" s="171" t="s">
        <v>731</v>
      </c>
      <c r="C1015" s="172" t="s">
        <v>732</v>
      </c>
      <c r="D1015" s="192">
        <v>32980.75</v>
      </c>
    </row>
  </sheetData>
  <autoFilter ref="A2:D1015">
    <sortState ref="A3:D1017">
      <sortCondition ref="B1007"/>
    </sortState>
  </autoFilter>
  <sortState ref="A3:D977">
    <sortCondition ref="B3"/>
  </sortState>
  <conditionalFormatting sqref="B52">
    <cfRule type="duplicateValues" dxfId="11" priority="9"/>
  </conditionalFormatting>
  <conditionalFormatting sqref="B99">
    <cfRule type="duplicateValues" dxfId="10" priority="8"/>
  </conditionalFormatting>
  <conditionalFormatting sqref="B387:B388">
    <cfRule type="duplicateValues" dxfId="9" priority="6"/>
  </conditionalFormatting>
  <conditionalFormatting sqref="B541">
    <cfRule type="duplicateValues" dxfId="8" priority="4"/>
  </conditionalFormatting>
  <conditionalFormatting sqref="B541">
    <cfRule type="duplicateValues" dxfId="7" priority="5"/>
  </conditionalFormatting>
  <conditionalFormatting sqref="B5">
    <cfRule type="duplicateValues" dxfId="6" priority="2"/>
  </conditionalFormatting>
  <conditionalFormatting sqref="B5">
    <cfRule type="duplicateValues" dxfId="5" priority="3"/>
  </conditionalFormatting>
  <conditionalFormatting sqref="B329">
    <cfRule type="duplicateValues" dxfId="4" priority="1"/>
  </conditionalFormatting>
  <conditionalFormatting sqref="B100:B193 B53:B98 B3:B4 B6:B51">
    <cfRule type="duplicateValues" dxfId="3" priority="170"/>
  </conditionalFormatting>
  <conditionalFormatting sqref="B389:B540 B3:B4 B6:B328 B330:B386">
    <cfRule type="duplicateValues" dxfId="2" priority="173"/>
  </conditionalFormatting>
  <conditionalFormatting sqref="B678:B792">
    <cfRule type="duplicateValues" dxfId="1" priority="177"/>
  </conditionalFormatting>
  <conditionalFormatting sqref="B793:B945">
    <cfRule type="duplicateValues" dxfId="0" priority="180"/>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7</vt:i4>
      </vt:variant>
    </vt:vector>
  </HeadingPairs>
  <TitlesOfParts>
    <vt:vector size="10" baseType="lpstr">
      <vt:lpstr>הגדרות דוח מקו''ש -מעודכן</vt:lpstr>
      <vt:lpstr>דוח מקו''ש - מעודכן (מוגן)</vt:lpstr>
      <vt:lpstr>גיליון1</vt:lpstr>
      <vt:lpstr>'דוח מקו''''ש - מעודכן (מוגן)'!WPrint_Area_W</vt:lpstr>
      <vt:lpstr>'דוח מקו''''ש - מעודכן (מוגן)'!WPrint_TitlesW</vt:lpstr>
      <vt:lpstr>חחחח</vt:lpstr>
      <vt:lpstr>ךךך</vt:lpstr>
      <vt:lpstr>מספר_עמותה</vt:lpstr>
      <vt:lpstr>שם_עמותה</vt:lpstr>
      <vt:lpstr>תמיכה_2019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 carmil</dc:creator>
  <cp:lastModifiedBy>אליצור ישראל</cp:lastModifiedBy>
  <cp:lastPrinted>2020-08-20T12:32:23Z</cp:lastPrinted>
  <dcterms:created xsi:type="dcterms:W3CDTF">2019-08-29T11:16:57Z</dcterms:created>
  <dcterms:modified xsi:type="dcterms:W3CDTF">2021-02-18T11:42:27Z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_WORKBOOK_UID">
    <vt:lpwstr>43746b806b254575b65b3aafa0f5a572</vt:lpwstr>
  </property>
</Properties>
</file>